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me-pp\C3_local\C3\pH\"/>
    </mc:Choice>
  </mc:AlternateContent>
  <bookViews>
    <workbookView xWindow="120" yWindow="120" windowWidth="15135" windowHeight="9300" tabRatio="963"/>
  </bookViews>
  <sheets>
    <sheet name="overview" sheetId="1" r:id="rId1"/>
    <sheet name="MCB" sheetId="13" r:id="rId2"/>
    <sheet name="Tris;BICINE" sheetId="16" r:id="rId3"/>
    <sheet name="Bistrispropane" sheetId="4" r:id="rId4"/>
    <sheet name="Cit_BTP" sheetId="6" r:id="rId5"/>
    <sheet name="Cit_PO4" sheetId="2" r:id="rId6"/>
    <sheet name="Cit_NaCit" sheetId="3" r:id="rId7"/>
    <sheet name="Malate-Imidazole" sheetId="10" r:id="rId8"/>
    <sheet name="Maleic Imidazole" sheetId="8" r:id="rId9"/>
    <sheet name="Maleic Trizma" sheetId="7" r:id="rId10"/>
    <sheet name="Malonate-Imidazole" sheetId="12" r:id="rId11"/>
    <sheet name="Malonic acid-sodium malonate" sheetId="9" r:id="rId12"/>
    <sheet name="Imidazole_MES_Monohydrate" sheetId="14" r:id="rId13"/>
    <sheet name="Sodium HEPES;MOPS" sheetId="15" r:id="rId14"/>
    <sheet name="KH2PO4_Na2HPO4" sheetId="5" r:id="rId15"/>
    <sheet name="Tacsimate 4-8" sheetId="11" r:id="rId16"/>
  </sheets>
  <definedNames>
    <definedName name="_xlnm.Print_Area" localSheetId="12">Imidazole_MES_Monohydrate!$D$2:$G$60</definedName>
    <definedName name="_xlnm.Print_Area" localSheetId="13">'Sodium HEPES;MOPS'!$D$2:$G$60</definedName>
    <definedName name="_xlnm.Print_Area" localSheetId="2">'Tris;BICINE'!$D$3:$G$61</definedName>
  </definedNames>
  <calcPr calcId="152511"/>
</workbook>
</file>

<file path=xl/calcChain.xml><?xml version="1.0" encoding="utf-8"?>
<calcChain xmlns="http://schemas.openxmlformats.org/spreadsheetml/2006/main">
  <c r="W35" i="1" l="1"/>
  <c r="V35" i="1" s="1"/>
  <c r="W46" i="1"/>
  <c r="V46" i="1" s="1"/>
  <c r="W45" i="1"/>
  <c r="V45" i="1" s="1"/>
  <c r="F59" i="16" l="1"/>
  <c r="E59" i="16"/>
  <c r="F58" i="15"/>
  <c r="E58" i="15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F42" i="14" s="1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F26" i="14" s="1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F10" i="14" s="1"/>
  <c r="E9" i="14"/>
  <c r="E8" i="14"/>
  <c r="E7" i="14"/>
  <c r="E6" i="14"/>
  <c r="F6" i="14" s="1"/>
  <c r="F14" i="14" l="1"/>
  <c r="F30" i="14"/>
  <c r="F46" i="14"/>
  <c r="F18" i="14"/>
  <c r="F34" i="14"/>
  <c r="F50" i="14"/>
  <c r="F22" i="14"/>
  <c r="F38" i="14"/>
  <c r="F54" i="14"/>
  <c r="F13" i="14"/>
  <c r="F21" i="14"/>
  <c r="F29" i="14"/>
  <c r="F45" i="14"/>
  <c r="F8" i="14"/>
  <c r="F11" i="14"/>
  <c r="F16" i="14"/>
  <c r="F19" i="14"/>
  <c r="F24" i="14"/>
  <c r="F27" i="14"/>
  <c r="F32" i="14"/>
  <c r="F35" i="14"/>
  <c r="F40" i="14"/>
  <c r="F43" i="14"/>
  <c r="F48" i="14"/>
  <c r="F51" i="14"/>
  <c r="F56" i="14"/>
  <c r="F37" i="14"/>
  <c r="F53" i="14"/>
  <c r="F9" i="14"/>
  <c r="F17" i="14"/>
  <c r="F25" i="14"/>
  <c r="F33" i="14"/>
  <c r="F41" i="14"/>
  <c r="F49" i="14"/>
  <c r="F7" i="14"/>
  <c r="F12" i="14"/>
  <c r="F15" i="14"/>
  <c r="F20" i="14"/>
  <c r="F23" i="14"/>
  <c r="F28" i="14"/>
  <c r="F31" i="14"/>
  <c r="F36" i="14"/>
  <c r="F39" i="14"/>
  <c r="F44" i="14"/>
  <c r="F47" i="14"/>
  <c r="F52" i="14"/>
  <c r="F55" i="14"/>
  <c r="E58" i="14"/>
  <c r="F58" i="14" l="1"/>
  <c r="Q10" i="1"/>
  <c r="I10" i="1"/>
  <c r="O10" i="1"/>
  <c r="T10" i="1" s="1"/>
  <c r="R10" i="1"/>
  <c r="P10" i="1"/>
  <c r="S10" i="1" s="1"/>
  <c r="Q9" i="1"/>
  <c r="P9" i="1"/>
  <c r="S9" i="1" s="1"/>
  <c r="O9" i="1"/>
  <c r="R9" i="1" s="1"/>
  <c r="I9" i="1"/>
  <c r="Q19" i="1"/>
  <c r="P19" i="1"/>
  <c r="U19" i="1" s="1"/>
  <c r="O19" i="1"/>
  <c r="T19" i="1" s="1"/>
  <c r="I19" i="1"/>
  <c r="B19" i="1"/>
  <c r="Q15" i="1"/>
  <c r="I15" i="1"/>
  <c r="O15" i="1"/>
  <c r="R15" i="1" s="1"/>
  <c r="P15" i="1"/>
  <c r="S15" i="1" s="1"/>
  <c r="Q14" i="1"/>
  <c r="P14" i="1"/>
  <c r="S14" i="1" s="1"/>
  <c r="O14" i="1"/>
  <c r="R14" i="1" s="1"/>
  <c r="I14" i="1"/>
  <c r="B2" i="1"/>
  <c r="I2" i="1"/>
  <c r="O2" i="1"/>
  <c r="R2" i="1"/>
  <c r="P2" i="1"/>
  <c r="S2" i="1" s="1"/>
  <c r="Q2" i="1"/>
  <c r="B3" i="1"/>
  <c r="I3" i="1"/>
  <c r="O3" i="1"/>
  <c r="R3" i="1" s="1"/>
  <c r="P3" i="1"/>
  <c r="S3" i="1" s="1"/>
  <c r="Q3" i="1"/>
  <c r="T3" i="1"/>
  <c r="B4" i="1"/>
  <c r="I4" i="1"/>
  <c r="O4" i="1"/>
  <c r="T4" i="1" s="1"/>
  <c r="R4" i="1"/>
  <c r="P4" i="1"/>
  <c r="S4" i="1" s="1"/>
  <c r="Q4" i="1"/>
  <c r="B5" i="1"/>
  <c r="I5" i="1"/>
  <c r="O5" i="1"/>
  <c r="R5" i="1" s="1"/>
  <c r="P5" i="1"/>
  <c r="U5" i="1" s="1"/>
  <c r="Q5" i="1"/>
  <c r="T5" i="1"/>
  <c r="B6" i="1"/>
  <c r="I6" i="1"/>
  <c r="O6" i="1"/>
  <c r="T6" i="1" s="1"/>
  <c r="R6" i="1"/>
  <c r="P6" i="1"/>
  <c r="S6" i="1" s="1"/>
  <c r="Q6" i="1"/>
  <c r="B7" i="1"/>
  <c r="I7" i="1"/>
  <c r="O7" i="1"/>
  <c r="P7" i="1"/>
  <c r="U7" i="1" s="1"/>
  <c r="Q7" i="1"/>
  <c r="R7" i="1"/>
  <c r="T7" i="1"/>
  <c r="B8" i="1"/>
  <c r="I8" i="1"/>
  <c r="O8" i="1"/>
  <c r="T8" i="1" s="1"/>
  <c r="P8" i="1"/>
  <c r="S8" i="1" s="1"/>
  <c r="Q8" i="1"/>
  <c r="B11" i="1"/>
  <c r="I11" i="1"/>
  <c r="O11" i="1"/>
  <c r="R11" i="1" s="1"/>
  <c r="P11" i="1"/>
  <c r="U11" i="1" s="1"/>
  <c r="Q11" i="1"/>
  <c r="T11" i="1"/>
  <c r="B12" i="1"/>
  <c r="I12" i="1"/>
  <c r="O12" i="1"/>
  <c r="R12" i="1"/>
  <c r="P12" i="1"/>
  <c r="S12" i="1" s="1"/>
  <c r="Q12" i="1"/>
  <c r="B13" i="1"/>
  <c r="I13" i="1"/>
  <c r="O13" i="1"/>
  <c r="R13" i="1" s="1"/>
  <c r="P13" i="1"/>
  <c r="S13" i="1" s="1"/>
  <c r="Q13" i="1"/>
  <c r="T13" i="1"/>
  <c r="B16" i="1"/>
  <c r="I16" i="1"/>
  <c r="O16" i="1"/>
  <c r="T16" i="1" s="1"/>
  <c r="R16" i="1"/>
  <c r="P16" i="1"/>
  <c r="S16" i="1" s="1"/>
  <c r="Q16" i="1"/>
  <c r="B17" i="1"/>
  <c r="I17" i="1"/>
  <c r="O17" i="1"/>
  <c r="R17" i="1" s="1"/>
  <c r="P17" i="1"/>
  <c r="U17" i="1" s="1"/>
  <c r="Q17" i="1"/>
  <c r="T17" i="1"/>
  <c r="B18" i="1"/>
  <c r="O18" i="1"/>
  <c r="T18" i="1" s="1"/>
  <c r="P18" i="1"/>
  <c r="S18" i="1"/>
  <c r="Q18" i="1"/>
  <c r="R18" i="1"/>
  <c r="B20" i="1"/>
  <c r="I20" i="1"/>
  <c r="O20" i="1"/>
  <c r="R20" i="1" s="1"/>
  <c r="P20" i="1"/>
  <c r="U20" i="1" s="1"/>
  <c r="Q20" i="1"/>
  <c r="S20" i="1"/>
  <c r="B21" i="1"/>
  <c r="I21" i="1"/>
  <c r="O21" i="1"/>
  <c r="R21" i="1" s="1"/>
  <c r="P21" i="1"/>
  <c r="S21" i="1" s="1"/>
  <c r="Q21" i="1"/>
  <c r="T21" i="1"/>
  <c r="B22" i="1"/>
  <c r="I22" i="1"/>
  <c r="O22" i="1"/>
  <c r="R22" i="1"/>
  <c r="P22" i="1"/>
  <c r="S22" i="1" s="1"/>
  <c r="Q22" i="1"/>
  <c r="U22" i="1"/>
  <c r="B23" i="1"/>
  <c r="I23" i="1"/>
  <c r="O23" i="1"/>
  <c r="P23" i="1"/>
  <c r="S23" i="1" s="1"/>
  <c r="Q23" i="1"/>
  <c r="R23" i="1"/>
  <c r="T23" i="1"/>
  <c r="W32" i="1"/>
  <c r="V32" i="1" s="1"/>
  <c r="W26" i="1"/>
  <c r="V26" i="1" s="1"/>
  <c r="W28" i="1"/>
  <c r="V28" i="1" s="1"/>
  <c r="W30" i="1"/>
  <c r="V30" i="1" s="1"/>
  <c r="W29" i="1"/>
  <c r="V29" i="1" s="1"/>
  <c r="W27" i="1"/>
  <c r="V27" i="1" s="1"/>
  <c r="W31" i="1"/>
  <c r="V31" i="1" s="1"/>
  <c r="O39" i="1"/>
  <c r="R39" i="1" s="1"/>
  <c r="P39" i="1"/>
  <c r="U39" i="1" s="1"/>
  <c r="Q39" i="1"/>
  <c r="W39" i="1"/>
  <c r="V39" i="1" s="1"/>
  <c r="W36" i="1"/>
  <c r="V36" i="1" s="1"/>
  <c r="W37" i="1"/>
  <c r="V37" i="1" s="1"/>
  <c r="W42" i="1"/>
  <c r="V42" i="1" s="1"/>
  <c r="W41" i="1"/>
  <c r="V41" i="1" s="1"/>
  <c r="W44" i="1"/>
  <c r="V44" i="1" s="1"/>
  <c r="W43" i="1"/>
  <c r="V43" i="1" s="1"/>
  <c r="W40" i="1"/>
  <c r="V40" i="1" s="1"/>
  <c r="W48" i="1"/>
  <c r="V48" i="1" s="1"/>
  <c r="W47" i="1"/>
  <c r="V47" i="1" s="1"/>
  <c r="C2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E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D56" i="3"/>
  <c r="B51" i="2"/>
  <c r="B50" i="2"/>
  <c r="B49" i="2"/>
  <c r="B48" i="2"/>
  <c r="B47" i="2"/>
  <c r="B46" i="2"/>
  <c r="W38" i="1"/>
  <c r="V38" i="1" s="1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52" i="2"/>
  <c r="T39" i="1"/>
  <c r="T22" i="1"/>
  <c r="T20" i="1"/>
  <c r="U18" i="1"/>
  <c r="T12" i="1"/>
  <c r="T2" i="1"/>
  <c r="V18" i="1" l="1"/>
  <c r="W18" i="1" s="1"/>
  <c r="R8" i="1"/>
  <c r="U10" i="1"/>
  <c r="V10" i="1" s="1"/>
  <c r="W10" i="1" s="1"/>
  <c r="U3" i="1"/>
  <c r="V3" i="1" s="1"/>
  <c r="W3" i="1" s="1"/>
  <c r="U13" i="1"/>
  <c r="V13" i="1" s="1"/>
  <c r="W13" i="1" s="1"/>
  <c r="S7" i="1"/>
  <c r="V7" i="1" s="1"/>
  <c r="W7" i="1" s="1"/>
  <c r="U9" i="1"/>
  <c r="S39" i="1"/>
  <c r="V22" i="1"/>
  <c r="W22" i="1" s="1"/>
  <c r="U14" i="1"/>
  <c r="U15" i="1"/>
  <c r="S17" i="1"/>
  <c r="S11" i="1"/>
  <c r="V11" i="1" s="1"/>
  <c r="W11" i="1" s="1"/>
  <c r="S5" i="1"/>
  <c r="V17" i="1"/>
  <c r="W17" i="1" s="1"/>
  <c r="V5" i="1"/>
  <c r="W5" i="1" s="1"/>
  <c r="U21" i="1"/>
  <c r="V21" i="1" s="1"/>
  <c r="W21" i="1" s="1"/>
  <c r="U16" i="1"/>
  <c r="V16" i="1" s="1"/>
  <c r="W16" i="1" s="1"/>
  <c r="U12" i="1"/>
  <c r="V12" i="1" s="1"/>
  <c r="W12" i="1" s="1"/>
  <c r="U8" i="1"/>
  <c r="V8" i="1" s="1"/>
  <c r="W8" i="1" s="1"/>
  <c r="U6" i="1"/>
  <c r="V6" i="1" s="1"/>
  <c r="W6" i="1" s="1"/>
  <c r="U4" i="1"/>
  <c r="V4" i="1" s="1"/>
  <c r="W4" i="1" s="1"/>
  <c r="U2" i="1"/>
  <c r="V2" i="1" s="1"/>
  <c r="W2" i="1" s="1"/>
  <c r="T14" i="1"/>
  <c r="V14" i="1" s="1"/>
  <c r="W14" i="1" s="1"/>
  <c r="U23" i="1"/>
  <c r="V23" i="1" s="1"/>
  <c r="W23" i="1" s="1"/>
  <c r="T15" i="1"/>
  <c r="T9" i="1"/>
  <c r="V9" i="1" s="1"/>
  <c r="W9" i="1" s="1"/>
  <c r="V20" i="1"/>
  <c r="W20" i="1" s="1"/>
  <c r="S19" i="1"/>
  <c r="R19" i="1"/>
  <c r="V15" i="1"/>
  <c r="W15" i="1" s="1"/>
  <c r="V19" i="1" l="1"/>
  <c r="W19" i="1" s="1"/>
</calcChain>
</file>

<file path=xl/sharedStrings.xml><?xml version="1.0" encoding="utf-8"?>
<sst xmlns="http://schemas.openxmlformats.org/spreadsheetml/2006/main" count="429" uniqueCount="265">
  <si>
    <t>formula</t>
  </si>
  <si>
    <t>mw</t>
  </si>
  <si>
    <t>pH on dissolving</t>
  </si>
  <si>
    <t>g/100ml</t>
  </si>
  <si>
    <t>Low pH stock</t>
  </si>
  <si>
    <t>High pH stock</t>
  </si>
  <si>
    <t>Sodium acetate</t>
  </si>
  <si>
    <r>
      <t>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NaO</t>
    </r>
    <r>
      <rPr>
        <vertAlign val="subscript"/>
        <sz val="10"/>
        <rFont val="Arial"/>
        <family val="2"/>
      </rPr>
      <t>2</t>
    </r>
  </si>
  <si>
    <t>7ish</t>
  </si>
  <si>
    <t>Use acetic acid</t>
  </si>
  <si>
    <t>use acetic acid</t>
  </si>
  <si>
    <t>Desired pH</t>
  </si>
  <si>
    <t>Low pH fraction</t>
  </si>
  <si>
    <t>High pH fraction</t>
  </si>
  <si>
    <t>R1</t>
  </si>
  <si>
    <t>R2</t>
  </si>
  <si>
    <t>R3</t>
  </si>
  <si>
    <t>A1</t>
  </si>
  <si>
    <t>A2</t>
  </si>
  <si>
    <t>B1</t>
  </si>
  <si>
    <t>B2</t>
  </si>
  <si>
    <t>pKa</t>
  </si>
  <si>
    <t>Bicine</t>
  </si>
  <si>
    <r>
      <t>C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2"/>
      </rPr>
      <t>NO</t>
    </r>
    <r>
      <rPr>
        <vertAlign val="subscript"/>
        <sz val="10"/>
        <rFont val="Arial"/>
        <family val="2"/>
      </rPr>
      <t>4</t>
    </r>
  </si>
  <si>
    <t>5-6</t>
  </si>
  <si>
    <t>Use NaOH</t>
  </si>
  <si>
    <t>Bis-Tris</t>
  </si>
  <si>
    <r>
      <t>C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19</t>
    </r>
    <r>
      <rPr>
        <sz val="10"/>
        <rFont val="Arial"/>
        <family val="2"/>
      </rPr>
      <t>NO</t>
    </r>
    <r>
      <rPr>
        <vertAlign val="subscript"/>
        <sz val="10"/>
        <rFont val="Arial"/>
        <family val="2"/>
      </rPr>
      <t>5</t>
    </r>
  </si>
  <si>
    <t>8ish</t>
  </si>
  <si>
    <t>Use HCl</t>
  </si>
  <si>
    <t>Sodium Cacodylate</t>
  </si>
  <si>
    <r>
      <t>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AsNaO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· 3H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</si>
  <si>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CAPS</t>
  </si>
  <si>
    <r>
      <t>C</t>
    </r>
    <r>
      <rPr>
        <vertAlign val="subscript"/>
        <sz val="10"/>
        <rFont val="Arial"/>
        <family val="2"/>
      </rPr>
      <t>9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19</t>
    </r>
    <r>
      <rPr>
        <sz val="10"/>
        <rFont val="Arial"/>
        <family val="2"/>
      </rPr>
      <t>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S</t>
    </r>
  </si>
  <si>
    <t>use NaOH</t>
  </si>
  <si>
    <t>CHES</t>
  </si>
  <si>
    <r>
      <t>C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17</t>
    </r>
    <r>
      <rPr>
        <sz val="10"/>
        <rFont val="Arial"/>
        <family val="2"/>
      </rPr>
      <t>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S</t>
    </r>
  </si>
  <si>
    <t>stock concentration (M)</t>
  </si>
  <si>
    <r>
      <t>(ΔpKa/</t>
    </r>
    <r>
      <rPr>
        <vertAlign val="superscript"/>
        <sz val="10"/>
        <rFont val="Arial"/>
        <family val="2"/>
      </rPr>
      <t>o</t>
    </r>
    <r>
      <rPr>
        <sz val="10"/>
        <rFont val="Arial"/>
      </rPr>
      <t>C)</t>
    </r>
  </si>
  <si>
    <t>9.2</t>
  </si>
  <si>
    <t>Notes</t>
  </si>
  <si>
    <t>Comments</t>
  </si>
  <si>
    <t>5.7</t>
  </si>
  <si>
    <t>5.5 (?)</t>
  </si>
  <si>
    <t>3.06,4.74,5.4</t>
  </si>
  <si>
    <r>
      <t>Binds Mg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2"/>
      </rPr>
      <t xml:space="preserve"> weakly, Ca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2"/>
      </rPr>
      <t xml:space="preserve"> and Mn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2"/>
      </rPr>
      <t xml:space="preserve"> moderately and Cu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2"/>
      </rPr>
      <t xml:space="preserve"> very strongly.</t>
    </r>
  </si>
  <si>
    <t>HEPES</t>
  </si>
  <si>
    <r>
      <t>C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18</t>
    </r>
    <r>
      <rPr>
        <sz val="10"/>
        <rFont val="Arial"/>
        <family val="2"/>
      </rP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S</t>
    </r>
  </si>
  <si>
    <t>5.2</t>
  </si>
  <si>
    <r>
      <t>Doesn't bind Mg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2"/>
      </rPr>
      <t>, Ca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2"/>
      </rPr>
      <t>, Mn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2"/>
      </rPr>
      <t xml:space="preserve"> or Cu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2"/>
      </rPr>
      <t>. Folin protein assay can't be done in HEPES. Biuret protein assay is used instead.</t>
    </r>
  </si>
  <si>
    <t>Imidazole</t>
  </si>
  <si>
    <r>
      <t>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N</t>
    </r>
    <r>
      <rPr>
        <vertAlign val="subscript"/>
        <sz val="10"/>
        <rFont val="Arial"/>
        <family val="2"/>
      </rPr>
      <t>2</t>
    </r>
  </si>
  <si>
    <t>9.7</t>
  </si>
  <si>
    <t>MES</t>
  </si>
  <si>
    <r>
      <t>C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2"/>
      </rPr>
      <t>NO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S</t>
    </r>
  </si>
  <si>
    <t>3.2</t>
  </si>
  <si>
    <r>
      <t>C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26</t>
    </r>
    <r>
      <rPr>
        <sz val="10"/>
        <rFont val="Arial"/>
        <family val="2"/>
      </rP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6</t>
    </r>
  </si>
  <si>
    <r>
      <t>Bis-tris Propane (pKa</t>
    </r>
    <r>
      <rPr>
        <vertAlign val="subscript"/>
        <sz val="10"/>
        <rFont val="Arial"/>
        <family val="2"/>
      </rPr>
      <t>1</t>
    </r>
    <r>
      <rPr>
        <sz val="10"/>
        <rFont val="Arial"/>
      </rPr>
      <t>)</t>
    </r>
  </si>
  <si>
    <r>
      <t>Bis-tris Propane (pKa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)</t>
    </r>
  </si>
  <si>
    <t>11ish</t>
  </si>
  <si>
    <t>Tris</t>
  </si>
  <si>
    <r>
      <t>C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2"/>
      </rPr>
      <t>NO</t>
    </r>
    <r>
      <rPr>
        <vertAlign val="subscript"/>
        <sz val="10"/>
        <rFont val="Arial"/>
        <family val="2"/>
      </rPr>
      <t>3</t>
    </r>
  </si>
  <si>
    <t>5ish</t>
  </si>
  <si>
    <t>Sodium phosphate dibasic</t>
  </si>
  <si>
    <r>
      <t>Use 1M NaH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PO</t>
    </r>
    <r>
      <rPr>
        <vertAlign val="subscript"/>
        <sz val="10"/>
        <rFont val="Arial"/>
        <family val="2"/>
      </rPr>
      <t>4</t>
    </r>
  </si>
  <si>
    <t>Potassium phosphate monobasic</t>
  </si>
  <si>
    <r>
      <t>HK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P· 3H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</si>
  <si>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9ish</t>
  </si>
  <si>
    <t>Potassium phosphate dibasic</t>
  </si>
  <si>
    <r>
      <t>Use 1M KH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PO</t>
    </r>
    <r>
      <rPr>
        <vertAlign val="subscript"/>
        <sz val="10"/>
        <rFont val="Arial"/>
        <family val="2"/>
      </rPr>
      <t>4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</si>
  <si>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KO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P</t>
    </r>
  </si>
  <si>
    <r>
      <t>Use 1M K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HPO</t>
    </r>
    <r>
      <rPr>
        <vertAlign val="subscript"/>
        <sz val="10"/>
        <rFont val="Arial"/>
        <family val="2"/>
      </rPr>
      <t>4</t>
    </r>
  </si>
  <si>
    <r>
      <t>HNa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P</t>
    </r>
  </si>
  <si>
    <t>0.5 / 0.5</t>
  </si>
  <si>
    <t>7.098 / 9.606</t>
  </si>
  <si>
    <t>pure citric acid</t>
  </si>
  <si>
    <t>citric Acid %</t>
  </si>
  <si>
    <t>Na2HPO4 %</t>
  </si>
  <si>
    <t>pH</t>
  </si>
  <si>
    <t>Na3Citrate %</t>
  </si>
  <si>
    <t>Binds divalent metal ions - well behaved between pH2 and pH6</t>
  </si>
  <si>
    <r>
      <t>C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Na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>· 2H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/ Na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7</t>
    </r>
  </si>
  <si>
    <t>2.2 or 8.10</t>
  </si>
  <si>
    <t>1.0 / 1.0</t>
  </si>
  <si>
    <t>19.212 / 25.807</t>
  </si>
  <si>
    <t>Citric Acid</t>
  </si>
  <si>
    <t xml:space="preserve">Sodium phosphate 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</si>
  <si>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NaO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P· 2H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/ HNa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P</t>
    </r>
  </si>
  <si>
    <t>156.01/141.96</t>
  </si>
  <si>
    <t>Mix of the two</t>
  </si>
  <si>
    <t>5ish or 8ish</t>
  </si>
  <si>
    <t>7.8  /  7.1</t>
  </si>
  <si>
    <t>Bis-Tris Propane pH 6 %</t>
  </si>
  <si>
    <t>Bis-Tris Propane pH 10 %</t>
  </si>
  <si>
    <t>%KH2PO4</t>
  </si>
  <si>
    <t>%Na2HPO4</t>
  </si>
  <si>
    <t>point</t>
  </si>
  <si>
    <t>BTP %</t>
  </si>
  <si>
    <t>Trizma %</t>
  </si>
  <si>
    <t>Citric acid %</t>
  </si>
  <si>
    <t>Maleic acid %</t>
  </si>
  <si>
    <t>Imidazole %</t>
  </si>
  <si>
    <t>% sodium malonate</t>
  </si>
  <si>
    <t>% malonic acid</t>
  </si>
  <si>
    <t>resultant pH</t>
  </si>
  <si>
    <t>% malic acid</t>
  </si>
  <si>
    <t>% imidazole</t>
  </si>
  <si>
    <t>Tacsimate pH 8 %</t>
  </si>
  <si>
    <t>Tacsimate pH 4 %</t>
  </si>
  <si>
    <r>
      <t>Pure Na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HPO</t>
    </r>
    <r>
      <rPr>
        <vertAlign val="subscript"/>
        <sz val="10"/>
        <rFont val="Arial"/>
        <family val="2"/>
      </rPr>
      <t>4</t>
    </r>
  </si>
  <si>
    <t>pure trisodium citrate</t>
  </si>
  <si>
    <t>6.8, 9</t>
  </si>
  <si>
    <t>11 ish</t>
  </si>
  <si>
    <t>use HCl</t>
  </si>
  <si>
    <r>
      <t>C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Na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>· 2H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/ C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26</t>
    </r>
    <r>
      <rPr>
        <sz val="10"/>
        <rFont val="Arial"/>
        <family val="2"/>
      </rP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6</t>
    </r>
  </si>
  <si>
    <t>pure BTP</t>
  </si>
  <si>
    <r>
      <t>C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/ C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2"/>
      </rPr>
      <t>NO</t>
    </r>
    <r>
      <rPr>
        <vertAlign val="subscript"/>
        <sz val="10"/>
        <rFont val="Arial"/>
        <family val="2"/>
      </rPr>
      <t>3</t>
    </r>
  </si>
  <si>
    <t>116.08 / 121.14</t>
  </si>
  <si>
    <t>pure maleic acid</t>
  </si>
  <si>
    <t>pure trizma base</t>
  </si>
  <si>
    <t>Maleic acid / Imidazole</t>
  </si>
  <si>
    <r>
      <t>C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/ 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N</t>
    </r>
    <r>
      <rPr>
        <vertAlign val="subscript"/>
        <sz val="10"/>
        <rFont val="Arial"/>
        <family val="2"/>
      </rPr>
      <t>2</t>
    </r>
  </si>
  <si>
    <t>116.08 / 68.08</t>
  </si>
  <si>
    <t>pure Imidazole</t>
  </si>
  <si>
    <r>
      <t>CH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(COOH)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/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4</t>
    </r>
  </si>
  <si>
    <t>104.07 / 166.04</t>
  </si>
  <si>
    <t>2.8, 5.7</t>
  </si>
  <si>
    <t>pure malonic acid</t>
  </si>
  <si>
    <t>pure sodium malonate</t>
  </si>
  <si>
    <r>
      <t>CH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(COOH)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/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N</t>
    </r>
    <r>
      <rPr>
        <vertAlign val="subscript"/>
        <sz val="10"/>
        <rFont val="Arial"/>
        <family val="2"/>
      </rPr>
      <t>2</t>
    </r>
  </si>
  <si>
    <t>104.07 / 68.08</t>
  </si>
  <si>
    <r>
      <t>C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 xml:space="preserve"> /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N</t>
    </r>
    <r>
      <rPr>
        <vertAlign val="subscript"/>
        <sz val="10"/>
        <rFont val="Arial"/>
        <family val="2"/>
      </rPr>
      <t>3</t>
    </r>
    <r>
      <rPr>
        <sz val="11"/>
        <color indexed="8"/>
        <rFont val="Calibri"/>
        <family val="2"/>
      </rPr>
      <t/>
    </r>
  </si>
  <si>
    <t>134.09 / 68.08</t>
  </si>
  <si>
    <t>pure malic acid</t>
  </si>
  <si>
    <t>Tacsimate pH4 - pH8</t>
  </si>
  <si>
    <t>tacsimate pH 4</t>
  </si>
  <si>
    <t>Tacsimate pH 8</t>
  </si>
  <si>
    <r>
      <t xml:space="preserve"> 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 xml:space="preserve">7 </t>
    </r>
    <r>
      <rPr>
        <sz val="10"/>
        <rFont val="Arial"/>
        <family val="2"/>
      </rPr>
      <t>/ 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HPO</t>
    </r>
    <r>
      <rPr>
        <vertAlign val="subscript"/>
        <sz val="10"/>
        <rFont val="Arial"/>
        <family val="2"/>
      </rPr>
      <t>4</t>
    </r>
  </si>
  <si>
    <t>192.12 / 141.96</t>
  </si>
  <si>
    <t>Measured curves</t>
  </si>
  <si>
    <t>citric acid / sodium citrate</t>
  </si>
  <si>
    <t>Bis-Tris Propane</t>
  </si>
  <si>
    <t>Citrate (citric acid) / Bis-Tris Propane</t>
  </si>
  <si>
    <t>citrate / phosphate (citric acid / disodium hydrogen phosphate)</t>
  </si>
  <si>
    <t>Citrate-phosphate</t>
  </si>
  <si>
    <t>citrate-BTP</t>
  </si>
  <si>
    <t>Maleate-tris</t>
  </si>
  <si>
    <t>Bis-tris propane</t>
  </si>
  <si>
    <t>Sodium citrate</t>
  </si>
  <si>
    <t>Maleate-imidazole</t>
  </si>
  <si>
    <t>Sodium malonate</t>
  </si>
  <si>
    <t>Malonate-imidazole</t>
  </si>
  <si>
    <t>Malate-imidazole</t>
  </si>
  <si>
    <t>Tacsimate</t>
  </si>
  <si>
    <t>pH range</t>
  </si>
  <si>
    <t>2.3 - 6</t>
  </si>
  <si>
    <t>2.2 - 9.3</t>
  </si>
  <si>
    <t xml:space="preserve">6 - 10 </t>
  </si>
  <si>
    <t>2 - 10.8</t>
  </si>
  <si>
    <t>1.4 - 9.4</t>
  </si>
  <si>
    <t>1.9 - 7.8</t>
  </si>
  <si>
    <t>4 - 7.5</t>
  </si>
  <si>
    <t>Maleic acid / trizma base</t>
  </si>
  <si>
    <t>Malonic acid / Sodium malonate</t>
  </si>
  <si>
    <t>Malonic acid / Imidazole</t>
  </si>
  <si>
    <t>Malate (malic acid)  / Imidazole</t>
  </si>
  <si>
    <t>Calculated (HH) curves</t>
  </si>
  <si>
    <t>Calculated curves</t>
  </si>
  <si>
    <t>succinic acid-sodium dihydrogen phosphate-glycine</t>
  </si>
  <si>
    <t>SPG</t>
  </si>
  <si>
    <t xml:space="preserve">4 - 10 </t>
  </si>
  <si>
    <t>citric acid - HEPES - CHES</t>
  </si>
  <si>
    <t>4 - 10</t>
  </si>
  <si>
    <t>CHC</t>
  </si>
  <si>
    <t>Malonic acid - imidazole - borate</t>
  </si>
  <si>
    <t>MIB</t>
  </si>
  <si>
    <t>Sodium propionate - sodium cacodylate - Bis-tris propane</t>
  </si>
  <si>
    <t>4 - 9.5</t>
  </si>
  <si>
    <t>PCB</t>
  </si>
  <si>
    <t>sodium acetate - ADA - bicine</t>
  </si>
  <si>
    <t>4 - 9</t>
  </si>
  <si>
    <t>AAB</t>
  </si>
  <si>
    <t>Malic acid - MES - Tris</t>
  </si>
  <si>
    <t>MMT</t>
  </si>
  <si>
    <t>Sodium tartrate - Bis-tris - Glycylglycine</t>
  </si>
  <si>
    <t>TGB</t>
  </si>
  <si>
    <t>TBG</t>
  </si>
  <si>
    <t>2:7:7 Succinic, PO4, Glycine</t>
  </si>
  <si>
    <t>2:3:4 Citric, HEPES, CHES</t>
  </si>
  <si>
    <t>2:3:3 Malonic, Imidazol, Boric</t>
  </si>
  <si>
    <t>2:1:2 Propionate, Cacodylate, Bis-Tris Propane</t>
  </si>
  <si>
    <t>3:2:2 Tartrate, Bis-Tris, GlycylGlycine</t>
  </si>
  <si>
    <t>1:2:2 Malic, MES, Tris</t>
  </si>
  <si>
    <t>1:1:1 Acetate, ADA, Bicine</t>
  </si>
  <si>
    <t>% high pH</t>
  </si>
  <si>
    <r>
      <t>Sodium phosphate (NaH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PO</t>
    </r>
    <r>
      <rPr>
        <vertAlign val="subscript"/>
        <sz val="10"/>
        <rFont val="Arial"/>
        <family val="2"/>
      </rPr>
      <t xml:space="preserve">4 </t>
    </r>
    <r>
      <rPr>
        <sz val="10"/>
        <rFont val="Arial"/>
      </rPr>
      <t>/ Na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HPO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)</t>
    </r>
  </si>
  <si>
    <t>2:1 [imidazole]:[malonic acid]?</t>
  </si>
  <si>
    <t>2 - 9.4</t>
  </si>
  <si>
    <t>4.7 - 9.3</t>
  </si>
  <si>
    <t>dihydrogen phosphate</t>
  </si>
  <si>
    <t>monohydrogen phosphate</t>
  </si>
  <si>
    <t>whichever PO4 pair</t>
  </si>
  <si>
    <r>
      <t>C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</si>
  <si>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t>ADA</t>
  </si>
  <si>
    <t>N-(2-Acetamido)iminoacetic acid</t>
  </si>
  <si>
    <t>MOPS</t>
  </si>
  <si>
    <t>6.2-8.2</t>
  </si>
  <si>
    <t>C7H15NO4S</t>
  </si>
  <si>
    <t>3 ish</t>
  </si>
  <si>
    <r>
      <t>Piperazine (pKa</t>
    </r>
    <r>
      <rPr>
        <vertAlign val="subscript"/>
        <sz val="10"/>
        <rFont val="Arial"/>
        <family val="2"/>
      </rPr>
      <t>1</t>
    </r>
    <r>
      <rPr>
        <sz val="10"/>
        <rFont val="Arial"/>
      </rPr>
      <t>)</t>
    </r>
  </si>
  <si>
    <r>
      <t>C</t>
    </r>
    <r>
      <rPr>
        <vertAlign val="subscript"/>
        <sz val="10"/>
        <rFont val="Arial"/>
      </rPr>
      <t>4</t>
    </r>
    <r>
      <rPr>
        <sz val="10"/>
        <rFont val="Arial"/>
      </rPr>
      <t>H</t>
    </r>
    <r>
      <rPr>
        <vertAlign val="subscript"/>
        <sz val="10"/>
        <rFont val="Arial"/>
      </rPr>
      <t>10</t>
    </r>
    <r>
      <rPr>
        <sz val="10"/>
        <rFont val="Arial"/>
      </rPr>
      <t>N</t>
    </r>
    <r>
      <rPr>
        <vertAlign val="subscript"/>
        <sz val="10"/>
        <rFont val="Arial"/>
      </rPr>
      <t>2</t>
    </r>
  </si>
  <si>
    <t>9 ish</t>
  </si>
  <si>
    <t>4.7-6.6</t>
  </si>
  <si>
    <t>Tricine</t>
  </si>
  <si>
    <t>C6H13NO5</t>
  </si>
  <si>
    <t>5 ish</t>
  </si>
  <si>
    <t>Glycine</t>
  </si>
  <si>
    <r>
      <t>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NO</t>
    </r>
    <r>
      <rPr>
        <vertAlign val="subscript"/>
        <sz val="10"/>
        <rFont val="Arial"/>
        <family val="2"/>
      </rPr>
      <t>2</t>
    </r>
  </si>
  <si>
    <t>8.6 - 10.6</t>
  </si>
  <si>
    <t>5.5</t>
  </si>
  <si>
    <t>GlyGly</t>
  </si>
  <si>
    <t>7.5-8.9</t>
  </si>
  <si>
    <r>
      <t>C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</si>
  <si>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TOTAL VOLUME 1000ul</t>
  </si>
  <si>
    <t>imidazole (ul)</t>
  </si>
  <si>
    <t>MES Monohydrate (ul)</t>
  </si>
  <si>
    <t>100mN</t>
  </si>
  <si>
    <t>100mM</t>
  </si>
  <si>
    <t>% of Imidazole</t>
  </si>
  <si>
    <t>pH 9</t>
  </si>
  <si>
    <t>pH5</t>
  </si>
  <si>
    <t>pH Value</t>
  </si>
  <si>
    <t>Total</t>
  </si>
  <si>
    <t>Volume</t>
  </si>
  <si>
    <t>Needed</t>
  </si>
  <si>
    <t>Sodium HEPES (ul)</t>
  </si>
  <si>
    <t>MOPS Acid (ul)</t>
  </si>
  <si>
    <t>% of Na-Hepes</t>
  </si>
  <si>
    <t>% of Na-HEPES</t>
  </si>
  <si>
    <t>Tris Base (ul)</t>
  </si>
  <si>
    <t>BICINE (ul)</t>
  </si>
  <si>
    <t>% of Tris(base)</t>
  </si>
  <si>
    <t>% of Tris base</t>
  </si>
  <si>
    <t>MES / Imidazole</t>
  </si>
  <si>
    <t>3.8-9</t>
  </si>
  <si>
    <t>Pure MES</t>
  </si>
  <si>
    <t>Data Columns for VLOOKUP</t>
  </si>
  <si>
    <t>% of MES</t>
  </si>
  <si>
    <t>Pure Imidazole</t>
  </si>
  <si>
    <t>% MOPS</t>
  </si>
  <si>
    <t>MOPS / Sodium HEPES</t>
  </si>
  <si>
    <t>4.71 - 9.12</t>
  </si>
  <si>
    <t>Pure MOPS</t>
  </si>
  <si>
    <t>Pure Sodium HEPES</t>
  </si>
  <si>
    <t>% BICINE</t>
  </si>
  <si>
    <t>5.11 - 10.08</t>
  </si>
  <si>
    <t>Pure BICINE</t>
  </si>
  <si>
    <t>Pure Tris</t>
  </si>
  <si>
    <r>
      <t>C</t>
    </r>
    <r>
      <rPr>
        <vertAlign val="subscript"/>
        <sz val="10"/>
        <color rgb="FF222222"/>
        <rFont val="Arial"/>
        <family val="2"/>
      </rPr>
      <t>7</t>
    </r>
    <r>
      <rPr>
        <sz val="12"/>
        <color rgb="FF222222"/>
        <rFont val="Arial"/>
        <family val="2"/>
      </rPr>
      <t>H</t>
    </r>
    <r>
      <rPr>
        <vertAlign val="subscript"/>
        <sz val="10"/>
        <color rgb="FF222222"/>
        <rFont val="Arial"/>
        <family val="2"/>
      </rPr>
      <t>15</t>
    </r>
    <r>
      <rPr>
        <sz val="12"/>
        <color rgb="FF222222"/>
        <rFont val="Arial"/>
        <family val="2"/>
      </rPr>
      <t>NO</t>
    </r>
    <r>
      <rPr>
        <vertAlign val="subscript"/>
        <sz val="10"/>
        <color rgb="FF222222"/>
        <rFont val="Arial"/>
        <family val="2"/>
      </rPr>
      <t>4</t>
    </r>
    <r>
      <rPr>
        <sz val="12"/>
        <color rgb="FF222222"/>
        <rFont val="Arial"/>
        <family val="2"/>
      </rPr>
      <t>S / C</t>
    </r>
    <r>
      <rPr>
        <vertAlign val="subscript"/>
        <sz val="12"/>
        <color rgb="FF222222"/>
        <rFont val="Arial"/>
        <family val="2"/>
      </rPr>
      <t>3</t>
    </r>
    <r>
      <rPr>
        <sz val="12"/>
        <color rgb="FF222222"/>
        <rFont val="Arial"/>
        <family val="2"/>
      </rPr>
      <t>H</t>
    </r>
    <r>
      <rPr>
        <vertAlign val="subscript"/>
        <sz val="12"/>
        <color rgb="FF222222"/>
        <rFont val="Arial"/>
        <family val="2"/>
      </rPr>
      <t>4</t>
    </r>
    <r>
      <rPr>
        <sz val="12"/>
        <color rgb="FF222222"/>
        <rFont val="Arial"/>
        <family val="2"/>
      </rPr>
      <t>N</t>
    </r>
    <r>
      <rPr>
        <vertAlign val="subscript"/>
        <sz val="12"/>
        <color rgb="FF222222"/>
        <rFont val="Arial"/>
        <family val="2"/>
      </rPr>
      <t>2</t>
    </r>
  </si>
  <si>
    <t>209.2633 / 68.077</t>
  </si>
  <si>
    <t>BICINE / Tris</t>
  </si>
  <si>
    <t>C6H13NO4 / C4H11NO3</t>
  </si>
  <si>
    <t>163.17 / 121.14</t>
  </si>
  <si>
    <t>Phosphate (XH2PO4 / X2HPO4 - use either Na or K or a mixture)</t>
  </si>
  <si>
    <t>Very little tendency to bind metal ions. Does not interfere with Folin protein assay. Undergo a certain degradation when autoclaved with glucose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</si>
</sst>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  <font>
      <sz val="8"/>
      <name val="Arial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Arial"/>
    </font>
    <font>
      <sz val="22"/>
      <color indexed="10"/>
      <name val="Arial"/>
      <family val="2"/>
    </font>
    <font>
      <b/>
      <sz val="14"/>
      <name val="Arial"/>
      <family val="2"/>
    </font>
    <font>
      <sz val="10"/>
      <name val="Arial Unicode MS"/>
      <family val="2"/>
    </font>
    <font>
      <vertAlign val="subscript"/>
      <sz val="10"/>
      <name val="Arial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vertAlign val="subscript"/>
      <sz val="10"/>
      <color rgb="FF222222"/>
      <name val="Arial"/>
      <family val="2"/>
    </font>
    <font>
      <vertAlign val="subscript"/>
      <sz val="12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8">
    <xf numFmtId="0" fontId="0" fillId="0" borderId="0" xfId="0"/>
    <xf numFmtId="0" fontId="5" fillId="0" borderId="0" xfId="0" applyFont="1"/>
    <xf numFmtId="49" fontId="0" fillId="0" borderId="0" xfId="0" applyNumberFormat="1"/>
    <xf numFmtId="2" fontId="0" fillId="0" borderId="0" xfId="0" applyNumberFormat="1"/>
    <xf numFmtId="164" fontId="0" fillId="0" borderId="0" xfId="0" applyNumberFormat="1"/>
    <xf numFmtId="0" fontId="3" fillId="0" borderId="0" xfId="1" applyFont="1" applyAlignment="1" applyProtection="1"/>
    <xf numFmtId="0" fontId="0" fillId="0" borderId="0" xfId="0" applyAlignment="1">
      <alignment wrapText="1"/>
    </xf>
    <xf numFmtId="16" fontId="0" fillId="0" borderId="0" xfId="0" applyNumberFormat="1"/>
    <xf numFmtId="0" fontId="0" fillId="0" borderId="0" xfId="0" applyNumberFormat="1"/>
    <xf numFmtId="0" fontId="6" fillId="0" borderId="0" xfId="0" applyFont="1"/>
    <xf numFmtId="0" fontId="9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2" borderId="0" xfId="0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 vertical="center"/>
    </xf>
    <xf numFmtId="165" fontId="0" fillId="4" borderId="0" xfId="0" applyNumberFormat="1" applyFill="1" applyAlignment="1">
      <alignment horizontal="center"/>
    </xf>
    <xf numFmtId="0" fontId="11" fillId="0" borderId="0" xfId="0" applyFont="1"/>
    <xf numFmtId="49" fontId="5" fillId="0" borderId="0" xfId="0" applyNumberFormat="1" applyFont="1"/>
    <xf numFmtId="0" fontId="13" fillId="0" borderId="0" xfId="2" applyFont="1"/>
    <xf numFmtId="0" fontId="1" fillId="0" borderId="0" xfId="2"/>
    <xf numFmtId="0" fontId="13" fillId="0" borderId="3" xfId="2" applyFont="1" applyBorder="1"/>
    <xf numFmtId="0" fontId="1" fillId="0" borderId="3" xfId="2" applyBorder="1"/>
    <xf numFmtId="0" fontId="1" fillId="0" borderId="0" xfId="2" applyBorder="1"/>
    <xf numFmtId="0" fontId="13" fillId="0" borderId="0" xfId="2" applyFont="1" applyBorder="1"/>
    <xf numFmtId="0" fontId="14" fillId="0" borderId="0" xfId="0" applyFont="1"/>
    <xf numFmtId="0" fontId="8" fillId="0" borderId="0" xfId="1" applyAlignment="1" applyProtection="1"/>
    <xf numFmtId="0" fontId="0" fillId="0" borderId="0" xfId="1" applyFont="1" applyAlignment="1" applyProtection="1"/>
    <xf numFmtId="0" fontId="1" fillId="0" borderId="0" xfId="2" applyFill="1"/>
    <xf numFmtId="0" fontId="13" fillId="0" borderId="3" xfId="2" applyFont="1" applyFill="1" applyBorder="1"/>
    <xf numFmtId="0" fontId="13" fillId="0" borderId="0" xfId="2" applyFont="1" applyFill="1"/>
    <xf numFmtId="0" fontId="1" fillId="0" borderId="3" xfId="2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'Tris;BICINE'!$H$6</c:f>
              <c:strCache>
                <c:ptCount val="1"/>
                <c:pt idx="0">
                  <c:v>% of Tris base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'Tris;BICINE'!$H$7:$H$57</c:f>
              <c:numCache>
                <c:formatCode>General</c:formatCode>
                <c:ptCount val="51"/>
                <c:pt idx="0">
                  <c:v>100</c:v>
                </c:pt>
                <c:pt idx="1">
                  <c:v>98</c:v>
                </c:pt>
                <c:pt idx="2">
                  <c:v>96</c:v>
                </c:pt>
                <c:pt idx="3">
                  <c:v>94</c:v>
                </c:pt>
                <c:pt idx="4">
                  <c:v>92</c:v>
                </c:pt>
                <c:pt idx="5">
                  <c:v>90</c:v>
                </c:pt>
                <c:pt idx="6">
                  <c:v>88</c:v>
                </c:pt>
                <c:pt idx="7">
                  <c:v>86</c:v>
                </c:pt>
                <c:pt idx="8">
                  <c:v>84</c:v>
                </c:pt>
                <c:pt idx="9">
                  <c:v>82</c:v>
                </c:pt>
                <c:pt idx="10">
                  <c:v>80</c:v>
                </c:pt>
                <c:pt idx="11">
                  <c:v>78</c:v>
                </c:pt>
                <c:pt idx="12">
                  <c:v>76</c:v>
                </c:pt>
                <c:pt idx="13">
                  <c:v>74</c:v>
                </c:pt>
                <c:pt idx="14">
                  <c:v>72</c:v>
                </c:pt>
                <c:pt idx="15">
                  <c:v>70</c:v>
                </c:pt>
                <c:pt idx="16">
                  <c:v>68</c:v>
                </c:pt>
                <c:pt idx="17">
                  <c:v>66</c:v>
                </c:pt>
                <c:pt idx="18">
                  <c:v>64</c:v>
                </c:pt>
                <c:pt idx="19">
                  <c:v>62</c:v>
                </c:pt>
                <c:pt idx="20">
                  <c:v>60</c:v>
                </c:pt>
                <c:pt idx="21">
                  <c:v>58</c:v>
                </c:pt>
                <c:pt idx="22">
                  <c:v>56</c:v>
                </c:pt>
                <c:pt idx="23">
                  <c:v>54</c:v>
                </c:pt>
                <c:pt idx="24">
                  <c:v>52</c:v>
                </c:pt>
                <c:pt idx="25">
                  <c:v>50</c:v>
                </c:pt>
                <c:pt idx="26">
                  <c:v>48</c:v>
                </c:pt>
                <c:pt idx="27">
                  <c:v>46</c:v>
                </c:pt>
                <c:pt idx="28">
                  <c:v>44</c:v>
                </c:pt>
                <c:pt idx="29">
                  <c:v>42</c:v>
                </c:pt>
                <c:pt idx="30">
                  <c:v>40</c:v>
                </c:pt>
                <c:pt idx="31">
                  <c:v>38</c:v>
                </c:pt>
                <c:pt idx="32">
                  <c:v>36</c:v>
                </c:pt>
                <c:pt idx="33">
                  <c:v>34</c:v>
                </c:pt>
                <c:pt idx="34">
                  <c:v>32</c:v>
                </c:pt>
                <c:pt idx="35">
                  <c:v>30</c:v>
                </c:pt>
                <c:pt idx="36">
                  <c:v>28</c:v>
                </c:pt>
                <c:pt idx="37">
                  <c:v>26</c:v>
                </c:pt>
                <c:pt idx="38">
                  <c:v>24</c:v>
                </c:pt>
                <c:pt idx="39">
                  <c:v>22</c:v>
                </c:pt>
                <c:pt idx="40">
                  <c:v>20</c:v>
                </c:pt>
                <c:pt idx="41">
                  <c:v>18</c:v>
                </c:pt>
                <c:pt idx="42">
                  <c:v>16</c:v>
                </c:pt>
                <c:pt idx="43">
                  <c:v>14</c:v>
                </c:pt>
                <c:pt idx="44">
                  <c:v>12</c:v>
                </c:pt>
                <c:pt idx="45">
                  <c:v>10</c:v>
                </c:pt>
                <c:pt idx="46">
                  <c:v>8</c:v>
                </c:pt>
                <c:pt idx="47">
                  <c:v>6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</c:numCache>
            </c:numRef>
          </c:xVal>
          <c:yVal>
            <c:numRef>
              <c:f>'Tris;BICINE'!$G$7:$G$57</c:f>
              <c:numCache>
                <c:formatCode>General</c:formatCode>
                <c:ptCount val="51"/>
                <c:pt idx="0">
                  <c:v>10.08</c:v>
                </c:pt>
                <c:pt idx="1">
                  <c:v>9.7799999999999994</c:v>
                </c:pt>
                <c:pt idx="2">
                  <c:v>9.57</c:v>
                </c:pt>
                <c:pt idx="3">
                  <c:v>9.3699999999999992</c:v>
                </c:pt>
                <c:pt idx="4">
                  <c:v>9.27</c:v>
                </c:pt>
                <c:pt idx="5">
                  <c:v>9.19</c:v>
                </c:pt>
                <c:pt idx="6">
                  <c:v>9.1199999999999992</c:v>
                </c:pt>
                <c:pt idx="7">
                  <c:v>9.0500000000000007</c:v>
                </c:pt>
                <c:pt idx="8">
                  <c:v>8.99</c:v>
                </c:pt>
                <c:pt idx="9">
                  <c:v>8.92</c:v>
                </c:pt>
                <c:pt idx="10">
                  <c:v>8.8699999999999992</c:v>
                </c:pt>
                <c:pt idx="11">
                  <c:v>8.82</c:v>
                </c:pt>
                <c:pt idx="12">
                  <c:v>8.7799999999999994</c:v>
                </c:pt>
                <c:pt idx="13">
                  <c:v>8.74</c:v>
                </c:pt>
                <c:pt idx="14">
                  <c:v>8.6999999999999993</c:v>
                </c:pt>
                <c:pt idx="15">
                  <c:v>8.66</c:v>
                </c:pt>
                <c:pt idx="16">
                  <c:v>8.6199999999999992</c:v>
                </c:pt>
                <c:pt idx="17">
                  <c:v>8.58</c:v>
                </c:pt>
                <c:pt idx="18">
                  <c:v>8.5399999999999991</c:v>
                </c:pt>
                <c:pt idx="19">
                  <c:v>8.51</c:v>
                </c:pt>
                <c:pt idx="20">
                  <c:v>8.48</c:v>
                </c:pt>
                <c:pt idx="21">
                  <c:v>8.44</c:v>
                </c:pt>
                <c:pt idx="22">
                  <c:v>8.41</c:v>
                </c:pt>
                <c:pt idx="23">
                  <c:v>8.3699999999999992</c:v>
                </c:pt>
                <c:pt idx="24">
                  <c:v>8.33</c:v>
                </c:pt>
                <c:pt idx="25">
                  <c:v>8.3000000000000007</c:v>
                </c:pt>
                <c:pt idx="26">
                  <c:v>8.26</c:v>
                </c:pt>
                <c:pt idx="27">
                  <c:v>8.23</c:v>
                </c:pt>
                <c:pt idx="28">
                  <c:v>8.1999999999999993</c:v>
                </c:pt>
                <c:pt idx="29">
                  <c:v>8.16</c:v>
                </c:pt>
                <c:pt idx="30">
                  <c:v>8.1199999999999992</c:v>
                </c:pt>
                <c:pt idx="31">
                  <c:v>8.09</c:v>
                </c:pt>
                <c:pt idx="32">
                  <c:v>8.0500000000000007</c:v>
                </c:pt>
                <c:pt idx="33">
                  <c:v>8.0299999999999994</c:v>
                </c:pt>
                <c:pt idx="34">
                  <c:v>7.98</c:v>
                </c:pt>
                <c:pt idx="35">
                  <c:v>7.95</c:v>
                </c:pt>
                <c:pt idx="36">
                  <c:v>7.9</c:v>
                </c:pt>
                <c:pt idx="37">
                  <c:v>7.86</c:v>
                </c:pt>
                <c:pt idx="38">
                  <c:v>7.84</c:v>
                </c:pt>
                <c:pt idx="39">
                  <c:v>7.77</c:v>
                </c:pt>
                <c:pt idx="40">
                  <c:v>7.73</c:v>
                </c:pt>
                <c:pt idx="41">
                  <c:v>7.67</c:v>
                </c:pt>
                <c:pt idx="42">
                  <c:v>7.61</c:v>
                </c:pt>
                <c:pt idx="43">
                  <c:v>7.55</c:v>
                </c:pt>
                <c:pt idx="44">
                  <c:v>7.48</c:v>
                </c:pt>
                <c:pt idx="45">
                  <c:v>7.38</c:v>
                </c:pt>
                <c:pt idx="46">
                  <c:v>7.3</c:v>
                </c:pt>
                <c:pt idx="47">
                  <c:v>7.17</c:v>
                </c:pt>
                <c:pt idx="48">
                  <c:v>6.98</c:v>
                </c:pt>
                <c:pt idx="49">
                  <c:v>6.68</c:v>
                </c:pt>
                <c:pt idx="50">
                  <c:v>5.1100000000000003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783024"/>
        <c:axId val="462821880"/>
      </c:scatterChart>
      <c:valAx>
        <c:axId val="21978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 of Tris Base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821880"/>
        <c:crosses val="autoZero"/>
        <c:crossBetween val="midCat"/>
      </c:valAx>
      <c:valAx>
        <c:axId val="462821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783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Malonic Acid vs. sodium malonate</a:t>
            </a:r>
          </a:p>
        </c:rich>
      </c:tx>
      <c:layout>
        <c:manualLayout>
          <c:xMode val="edge"/>
          <c:yMode val="edge"/>
          <c:x val="0.26889279437609842"/>
          <c:y val="3.017241379310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93321616871706"/>
          <c:y val="0.15732758620689666"/>
          <c:w val="0.7469244288224961"/>
          <c:h val="0.69396551724137989"/>
        </c:manualLayout>
      </c:layout>
      <c:scatterChart>
        <c:scatterStyle val="smoothMarker"/>
        <c:varyColors val="0"/>
        <c:ser>
          <c:idx val="0"/>
          <c:order val="0"/>
          <c:tx>
            <c:v>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'Malonic acid-sodium malonate'!$B$2:$B$52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</c:numCache>
            </c:numRef>
          </c:xVal>
          <c:yVal>
            <c:numRef>
              <c:f>'Malonic acid-sodium malonate'!$A$2:$A$52</c:f>
              <c:numCache>
                <c:formatCode>General</c:formatCode>
                <c:ptCount val="51"/>
                <c:pt idx="0">
                  <c:v>1.8</c:v>
                </c:pt>
                <c:pt idx="1">
                  <c:v>1.85</c:v>
                </c:pt>
                <c:pt idx="2">
                  <c:v>1.91</c:v>
                </c:pt>
                <c:pt idx="3">
                  <c:v>1.98</c:v>
                </c:pt>
                <c:pt idx="4">
                  <c:v>2.04</c:v>
                </c:pt>
                <c:pt idx="5">
                  <c:v>2.08</c:v>
                </c:pt>
                <c:pt idx="6">
                  <c:v>2.16</c:v>
                </c:pt>
                <c:pt idx="7">
                  <c:v>2.2200000000000002</c:v>
                </c:pt>
                <c:pt idx="8">
                  <c:v>2.2799999999999998</c:v>
                </c:pt>
                <c:pt idx="9">
                  <c:v>2.34</c:v>
                </c:pt>
                <c:pt idx="10">
                  <c:v>2.4</c:v>
                </c:pt>
                <c:pt idx="11">
                  <c:v>2.48</c:v>
                </c:pt>
                <c:pt idx="12">
                  <c:v>2.54</c:v>
                </c:pt>
                <c:pt idx="13">
                  <c:v>2.6</c:v>
                </c:pt>
                <c:pt idx="14">
                  <c:v>2.65</c:v>
                </c:pt>
                <c:pt idx="15">
                  <c:v>2.74</c:v>
                </c:pt>
                <c:pt idx="16">
                  <c:v>2.81</c:v>
                </c:pt>
                <c:pt idx="17">
                  <c:v>2.87</c:v>
                </c:pt>
                <c:pt idx="18">
                  <c:v>2.96</c:v>
                </c:pt>
                <c:pt idx="19">
                  <c:v>3.03</c:v>
                </c:pt>
                <c:pt idx="20">
                  <c:v>3.13</c:v>
                </c:pt>
                <c:pt idx="21">
                  <c:v>3.24</c:v>
                </c:pt>
                <c:pt idx="22">
                  <c:v>3.35</c:v>
                </c:pt>
                <c:pt idx="23">
                  <c:v>3.49</c:v>
                </c:pt>
                <c:pt idx="24">
                  <c:v>3.66</c:v>
                </c:pt>
                <c:pt idx="25">
                  <c:v>3.85</c:v>
                </c:pt>
                <c:pt idx="26">
                  <c:v>4.03</c:v>
                </c:pt>
                <c:pt idx="27">
                  <c:v>4.1900000000000004</c:v>
                </c:pt>
                <c:pt idx="28">
                  <c:v>4.34</c:v>
                </c:pt>
                <c:pt idx="29">
                  <c:v>4.47</c:v>
                </c:pt>
                <c:pt idx="30">
                  <c:v>4.57</c:v>
                </c:pt>
                <c:pt idx="31">
                  <c:v>4.67</c:v>
                </c:pt>
                <c:pt idx="32">
                  <c:v>4.74</c:v>
                </c:pt>
                <c:pt idx="33">
                  <c:v>4.82</c:v>
                </c:pt>
                <c:pt idx="34">
                  <c:v>4.8899999999999997</c:v>
                </c:pt>
                <c:pt idx="35">
                  <c:v>4.96</c:v>
                </c:pt>
                <c:pt idx="36">
                  <c:v>5.03</c:v>
                </c:pt>
                <c:pt idx="37">
                  <c:v>5.0999999999999996</c:v>
                </c:pt>
                <c:pt idx="38">
                  <c:v>5.16</c:v>
                </c:pt>
                <c:pt idx="39">
                  <c:v>5.25</c:v>
                </c:pt>
                <c:pt idx="40">
                  <c:v>5.34</c:v>
                </c:pt>
                <c:pt idx="41">
                  <c:v>5.42</c:v>
                </c:pt>
                <c:pt idx="42">
                  <c:v>5.49</c:v>
                </c:pt>
                <c:pt idx="43">
                  <c:v>5.59</c:v>
                </c:pt>
                <c:pt idx="44">
                  <c:v>5.69</c:v>
                </c:pt>
                <c:pt idx="45">
                  <c:v>5.79</c:v>
                </c:pt>
                <c:pt idx="46">
                  <c:v>5.92</c:v>
                </c:pt>
                <c:pt idx="47">
                  <c:v>6.09</c:v>
                </c:pt>
                <c:pt idx="48">
                  <c:v>6.29</c:v>
                </c:pt>
                <c:pt idx="49">
                  <c:v>6.42</c:v>
                </c:pt>
                <c:pt idx="50">
                  <c:v>7.8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273712"/>
        <c:axId val="462271752"/>
      </c:scatterChart>
      <c:valAx>
        <c:axId val="462273712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% added sodium malonate</a:t>
                </a:r>
              </a:p>
            </c:rich>
          </c:tx>
          <c:layout>
            <c:manualLayout>
              <c:xMode val="edge"/>
              <c:yMode val="edge"/>
              <c:x val="0.32337434094903361"/>
              <c:y val="0.91810344827586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271752"/>
        <c:crosses val="autoZero"/>
        <c:crossBetween val="midCat"/>
      </c:valAx>
      <c:valAx>
        <c:axId val="462271752"/>
        <c:scaling>
          <c:orientation val="minMax"/>
          <c:max val="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Resultant pH</a:t>
                </a:r>
              </a:p>
            </c:rich>
          </c:tx>
          <c:layout>
            <c:manualLayout>
              <c:xMode val="edge"/>
              <c:yMode val="edge"/>
              <c:x val="2.8119507908611598E-2"/>
              <c:y val="0.413793103448275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2737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7943760984218"/>
          <c:y val="0.48060344827586216"/>
          <c:w val="9.666080843585223E-2"/>
          <c:h val="4.74137931034481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Imidazole_MES_Monohydrate!$H$5</c:f>
              <c:strCache>
                <c:ptCount val="1"/>
                <c:pt idx="0">
                  <c:v>% of Imidazole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Imidazole_MES_Monohydrate!$H$6:$H$56</c:f>
              <c:numCache>
                <c:formatCode>General</c:formatCode>
                <c:ptCount val="51"/>
                <c:pt idx="0">
                  <c:v>100</c:v>
                </c:pt>
                <c:pt idx="1">
                  <c:v>98</c:v>
                </c:pt>
                <c:pt idx="2">
                  <c:v>96</c:v>
                </c:pt>
                <c:pt idx="3">
                  <c:v>94</c:v>
                </c:pt>
                <c:pt idx="4">
                  <c:v>92</c:v>
                </c:pt>
                <c:pt idx="5">
                  <c:v>90</c:v>
                </c:pt>
                <c:pt idx="6">
                  <c:v>88</c:v>
                </c:pt>
                <c:pt idx="7">
                  <c:v>86</c:v>
                </c:pt>
                <c:pt idx="8">
                  <c:v>84</c:v>
                </c:pt>
                <c:pt idx="9">
                  <c:v>82</c:v>
                </c:pt>
                <c:pt idx="10">
                  <c:v>80</c:v>
                </c:pt>
                <c:pt idx="11">
                  <c:v>78</c:v>
                </c:pt>
                <c:pt idx="12">
                  <c:v>76</c:v>
                </c:pt>
                <c:pt idx="13">
                  <c:v>74</c:v>
                </c:pt>
                <c:pt idx="14">
                  <c:v>72</c:v>
                </c:pt>
                <c:pt idx="15">
                  <c:v>70</c:v>
                </c:pt>
                <c:pt idx="16">
                  <c:v>68</c:v>
                </c:pt>
                <c:pt idx="17">
                  <c:v>66</c:v>
                </c:pt>
                <c:pt idx="18">
                  <c:v>64</c:v>
                </c:pt>
                <c:pt idx="19">
                  <c:v>62</c:v>
                </c:pt>
                <c:pt idx="20">
                  <c:v>60</c:v>
                </c:pt>
                <c:pt idx="21">
                  <c:v>58</c:v>
                </c:pt>
                <c:pt idx="22">
                  <c:v>56</c:v>
                </c:pt>
                <c:pt idx="23">
                  <c:v>54</c:v>
                </c:pt>
                <c:pt idx="24">
                  <c:v>52</c:v>
                </c:pt>
                <c:pt idx="25">
                  <c:v>50</c:v>
                </c:pt>
                <c:pt idx="26">
                  <c:v>48</c:v>
                </c:pt>
                <c:pt idx="27">
                  <c:v>46</c:v>
                </c:pt>
                <c:pt idx="28">
                  <c:v>44</c:v>
                </c:pt>
                <c:pt idx="29">
                  <c:v>42</c:v>
                </c:pt>
                <c:pt idx="30">
                  <c:v>40</c:v>
                </c:pt>
                <c:pt idx="31">
                  <c:v>38</c:v>
                </c:pt>
                <c:pt idx="32">
                  <c:v>36</c:v>
                </c:pt>
                <c:pt idx="33">
                  <c:v>34</c:v>
                </c:pt>
                <c:pt idx="34">
                  <c:v>32</c:v>
                </c:pt>
                <c:pt idx="35">
                  <c:v>30</c:v>
                </c:pt>
                <c:pt idx="36">
                  <c:v>28</c:v>
                </c:pt>
                <c:pt idx="37">
                  <c:v>26</c:v>
                </c:pt>
                <c:pt idx="38">
                  <c:v>24</c:v>
                </c:pt>
                <c:pt idx="39">
                  <c:v>22</c:v>
                </c:pt>
                <c:pt idx="40">
                  <c:v>20</c:v>
                </c:pt>
                <c:pt idx="41">
                  <c:v>18</c:v>
                </c:pt>
                <c:pt idx="42">
                  <c:v>16</c:v>
                </c:pt>
                <c:pt idx="43">
                  <c:v>14</c:v>
                </c:pt>
                <c:pt idx="44">
                  <c:v>12</c:v>
                </c:pt>
                <c:pt idx="45">
                  <c:v>10</c:v>
                </c:pt>
                <c:pt idx="46">
                  <c:v>8</c:v>
                </c:pt>
                <c:pt idx="47">
                  <c:v>6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</c:numCache>
            </c:numRef>
          </c:xVal>
          <c:yVal>
            <c:numRef>
              <c:f>Imidazole_MES_Monohydrate!$G$6:$G$56</c:f>
              <c:numCache>
                <c:formatCode>General</c:formatCode>
                <c:ptCount val="51"/>
                <c:pt idx="0">
                  <c:v>9.52</c:v>
                </c:pt>
                <c:pt idx="1">
                  <c:v>8.99</c:v>
                </c:pt>
                <c:pt idx="2">
                  <c:v>8.5500000000000007</c:v>
                </c:pt>
                <c:pt idx="3">
                  <c:v>8.42</c:v>
                </c:pt>
                <c:pt idx="4">
                  <c:v>8.2799999999999994</c:v>
                </c:pt>
                <c:pt idx="5">
                  <c:v>8.1199999999999992</c:v>
                </c:pt>
                <c:pt idx="6">
                  <c:v>8</c:v>
                </c:pt>
                <c:pt idx="7">
                  <c:v>7.93</c:v>
                </c:pt>
                <c:pt idx="8">
                  <c:v>7.82</c:v>
                </c:pt>
                <c:pt idx="9">
                  <c:v>7.75</c:v>
                </c:pt>
                <c:pt idx="10">
                  <c:v>7.69</c:v>
                </c:pt>
                <c:pt idx="11">
                  <c:v>7.62</c:v>
                </c:pt>
                <c:pt idx="12">
                  <c:v>7.56</c:v>
                </c:pt>
                <c:pt idx="13">
                  <c:v>7.49</c:v>
                </c:pt>
                <c:pt idx="14">
                  <c:v>7.44</c:v>
                </c:pt>
                <c:pt idx="15">
                  <c:v>7.38</c:v>
                </c:pt>
                <c:pt idx="16">
                  <c:v>7.32</c:v>
                </c:pt>
                <c:pt idx="17">
                  <c:v>7.27</c:v>
                </c:pt>
                <c:pt idx="18">
                  <c:v>7.2</c:v>
                </c:pt>
                <c:pt idx="19">
                  <c:v>7.13</c:v>
                </c:pt>
                <c:pt idx="20">
                  <c:v>7.07</c:v>
                </c:pt>
                <c:pt idx="21">
                  <c:v>7</c:v>
                </c:pt>
                <c:pt idx="22">
                  <c:v>6.96</c:v>
                </c:pt>
                <c:pt idx="23">
                  <c:v>6.89</c:v>
                </c:pt>
                <c:pt idx="24">
                  <c:v>6.8</c:v>
                </c:pt>
                <c:pt idx="25">
                  <c:v>6.73</c:v>
                </c:pt>
                <c:pt idx="26">
                  <c:v>6.66</c:v>
                </c:pt>
                <c:pt idx="27">
                  <c:v>6.59</c:v>
                </c:pt>
                <c:pt idx="28">
                  <c:v>6.5</c:v>
                </c:pt>
                <c:pt idx="29">
                  <c:v>6.43</c:v>
                </c:pt>
                <c:pt idx="30">
                  <c:v>6.37</c:v>
                </c:pt>
                <c:pt idx="31">
                  <c:v>6.29</c:v>
                </c:pt>
                <c:pt idx="32">
                  <c:v>6.22</c:v>
                </c:pt>
                <c:pt idx="33">
                  <c:v>6.19</c:v>
                </c:pt>
                <c:pt idx="34">
                  <c:v>6.11</c:v>
                </c:pt>
                <c:pt idx="35">
                  <c:v>6.05</c:v>
                </c:pt>
                <c:pt idx="36">
                  <c:v>5.97</c:v>
                </c:pt>
                <c:pt idx="37">
                  <c:v>5.91</c:v>
                </c:pt>
                <c:pt idx="38">
                  <c:v>5.85</c:v>
                </c:pt>
                <c:pt idx="39">
                  <c:v>5.78</c:v>
                </c:pt>
                <c:pt idx="40">
                  <c:v>5.73</c:v>
                </c:pt>
                <c:pt idx="41">
                  <c:v>5.65</c:v>
                </c:pt>
                <c:pt idx="42">
                  <c:v>5.58</c:v>
                </c:pt>
                <c:pt idx="43">
                  <c:v>5.5</c:v>
                </c:pt>
                <c:pt idx="44">
                  <c:v>5.42</c:v>
                </c:pt>
                <c:pt idx="45">
                  <c:v>5.31</c:v>
                </c:pt>
                <c:pt idx="46">
                  <c:v>5.21</c:v>
                </c:pt>
                <c:pt idx="47">
                  <c:v>5.08</c:v>
                </c:pt>
                <c:pt idx="48">
                  <c:v>4.88</c:v>
                </c:pt>
                <c:pt idx="49">
                  <c:v>4.59</c:v>
                </c:pt>
                <c:pt idx="50">
                  <c:v>3.81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270184"/>
        <c:axId val="181258736"/>
      </c:scatterChart>
      <c:valAx>
        <c:axId val="462270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</a:t>
                </a:r>
                <a:r>
                  <a:rPr lang="en-AU" baseline="0"/>
                  <a:t> </a:t>
                </a:r>
                <a:r>
                  <a:rPr lang="en-AU"/>
                  <a:t>Imidazole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258736"/>
        <c:crosses val="autoZero"/>
        <c:crossBetween val="midCat"/>
      </c:valAx>
      <c:valAx>
        <c:axId val="18125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resultant</a:t>
                </a:r>
                <a:r>
                  <a:rPr lang="en-AU" baseline="0"/>
                  <a:t> pH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270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'Sodium HEPES;MOPS'!$H$5</c:f>
              <c:strCache>
                <c:ptCount val="1"/>
                <c:pt idx="0">
                  <c:v>% of Na-HEPES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'Sodium HEPES;MOPS'!$H$6:$H$56</c:f>
              <c:numCache>
                <c:formatCode>General</c:formatCode>
                <c:ptCount val="51"/>
                <c:pt idx="0">
                  <c:v>100</c:v>
                </c:pt>
                <c:pt idx="1">
                  <c:v>98</c:v>
                </c:pt>
                <c:pt idx="2">
                  <c:v>96</c:v>
                </c:pt>
                <c:pt idx="3">
                  <c:v>94</c:v>
                </c:pt>
                <c:pt idx="4">
                  <c:v>92</c:v>
                </c:pt>
                <c:pt idx="5">
                  <c:v>90</c:v>
                </c:pt>
                <c:pt idx="6">
                  <c:v>88</c:v>
                </c:pt>
                <c:pt idx="7">
                  <c:v>86</c:v>
                </c:pt>
                <c:pt idx="8">
                  <c:v>84</c:v>
                </c:pt>
                <c:pt idx="9">
                  <c:v>82</c:v>
                </c:pt>
                <c:pt idx="10">
                  <c:v>80</c:v>
                </c:pt>
                <c:pt idx="11">
                  <c:v>78</c:v>
                </c:pt>
                <c:pt idx="12">
                  <c:v>76</c:v>
                </c:pt>
                <c:pt idx="13">
                  <c:v>74</c:v>
                </c:pt>
                <c:pt idx="14">
                  <c:v>72</c:v>
                </c:pt>
                <c:pt idx="15">
                  <c:v>70</c:v>
                </c:pt>
                <c:pt idx="16">
                  <c:v>68</c:v>
                </c:pt>
                <c:pt idx="17">
                  <c:v>66</c:v>
                </c:pt>
                <c:pt idx="18">
                  <c:v>64</c:v>
                </c:pt>
                <c:pt idx="19">
                  <c:v>62</c:v>
                </c:pt>
                <c:pt idx="20">
                  <c:v>60</c:v>
                </c:pt>
                <c:pt idx="21">
                  <c:v>58</c:v>
                </c:pt>
                <c:pt idx="22">
                  <c:v>56</c:v>
                </c:pt>
                <c:pt idx="23">
                  <c:v>54</c:v>
                </c:pt>
                <c:pt idx="24">
                  <c:v>52</c:v>
                </c:pt>
                <c:pt idx="25">
                  <c:v>50</c:v>
                </c:pt>
                <c:pt idx="26">
                  <c:v>48</c:v>
                </c:pt>
                <c:pt idx="27">
                  <c:v>46</c:v>
                </c:pt>
                <c:pt idx="28">
                  <c:v>44</c:v>
                </c:pt>
                <c:pt idx="29">
                  <c:v>42</c:v>
                </c:pt>
                <c:pt idx="30">
                  <c:v>40</c:v>
                </c:pt>
                <c:pt idx="31">
                  <c:v>38</c:v>
                </c:pt>
                <c:pt idx="32">
                  <c:v>36</c:v>
                </c:pt>
                <c:pt idx="33">
                  <c:v>34</c:v>
                </c:pt>
                <c:pt idx="34">
                  <c:v>32</c:v>
                </c:pt>
                <c:pt idx="35">
                  <c:v>30</c:v>
                </c:pt>
                <c:pt idx="36">
                  <c:v>28</c:v>
                </c:pt>
                <c:pt idx="37">
                  <c:v>26</c:v>
                </c:pt>
                <c:pt idx="38">
                  <c:v>24</c:v>
                </c:pt>
                <c:pt idx="39">
                  <c:v>22</c:v>
                </c:pt>
                <c:pt idx="40">
                  <c:v>20</c:v>
                </c:pt>
                <c:pt idx="41">
                  <c:v>18</c:v>
                </c:pt>
                <c:pt idx="42">
                  <c:v>16</c:v>
                </c:pt>
                <c:pt idx="43">
                  <c:v>14</c:v>
                </c:pt>
                <c:pt idx="44">
                  <c:v>12</c:v>
                </c:pt>
                <c:pt idx="45">
                  <c:v>10</c:v>
                </c:pt>
                <c:pt idx="46">
                  <c:v>8</c:v>
                </c:pt>
                <c:pt idx="47">
                  <c:v>6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</c:numCache>
            </c:numRef>
          </c:xVal>
          <c:yVal>
            <c:numRef>
              <c:f>'Sodium HEPES;MOPS'!$G$6:$G$56</c:f>
              <c:numCache>
                <c:formatCode>General</c:formatCode>
                <c:ptCount val="51"/>
                <c:pt idx="0">
                  <c:v>9.1199999999999992</c:v>
                </c:pt>
                <c:pt idx="1">
                  <c:v>8.89</c:v>
                </c:pt>
                <c:pt idx="2">
                  <c:v>8.73</c:v>
                </c:pt>
                <c:pt idx="3">
                  <c:v>8.6</c:v>
                </c:pt>
                <c:pt idx="4">
                  <c:v>8.4700000000000006</c:v>
                </c:pt>
                <c:pt idx="5">
                  <c:v>8.4</c:v>
                </c:pt>
                <c:pt idx="6">
                  <c:v>8.2899999999999991</c:v>
                </c:pt>
                <c:pt idx="7">
                  <c:v>8.23</c:v>
                </c:pt>
                <c:pt idx="8">
                  <c:v>8.18</c:v>
                </c:pt>
                <c:pt idx="9">
                  <c:v>8.1199999999999992</c:v>
                </c:pt>
                <c:pt idx="10">
                  <c:v>8.0399999999999991</c:v>
                </c:pt>
                <c:pt idx="11">
                  <c:v>7.98</c:v>
                </c:pt>
                <c:pt idx="12">
                  <c:v>7.93</c:v>
                </c:pt>
                <c:pt idx="13">
                  <c:v>7.86</c:v>
                </c:pt>
                <c:pt idx="14">
                  <c:v>7.82</c:v>
                </c:pt>
                <c:pt idx="15">
                  <c:v>7.76</c:v>
                </c:pt>
                <c:pt idx="16">
                  <c:v>7.73</c:v>
                </c:pt>
                <c:pt idx="17">
                  <c:v>7.68</c:v>
                </c:pt>
                <c:pt idx="18">
                  <c:v>7.63</c:v>
                </c:pt>
                <c:pt idx="19">
                  <c:v>7.6</c:v>
                </c:pt>
                <c:pt idx="20">
                  <c:v>7.54</c:v>
                </c:pt>
                <c:pt idx="21">
                  <c:v>7.51</c:v>
                </c:pt>
                <c:pt idx="22">
                  <c:v>7.46</c:v>
                </c:pt>
                <c:pt idx="23">
                  <c:v>7.39</c:v>
                </c:pt>
                <c:pt idx="24">
                  <c:v>7.38</c:v>
                </c:pt>
                <c:pt idx="25">
                  <c:v>7.31</c:v>
                </c:pt>
                <c:pt idx="26">
                  <c:v>7.29</c:v>
                </c:pt>
                <c:pt idx="27">
                  <c:v>7.24</c:v>
                </c:pt>
                <c:pt idx="28">
                  <c:v>7.2</c:v>
                </c:pt>
                <c:pt idx="29">
                  <c:v>7.14</c:v>
                </c:pt>
                <c:pt idx="30">
                  <c:v>7.11</c:v>
                </c:pt>
                <c:pt idx="31">
                  <c:v>7.07</c:v>
                </c:pt>
                <c:pt idx="32">
                  <c:v>7.02</c:v>
                </c:pt>
                <c:pt idx="33">
                  <c:v>6.98</c:v>
                </c:pt>
                <c:pt idx="34">
                  <c:v>6.93</c:v>
                </c:pt>
                <c:pt idx="35">
                  <c:v>6.88</c:v>
                </c:pt>
                <c:pt idx="36">
                  <c:v>6.83</c:v>
                </c:pt>
                <c:pt idx="37">
                  <c:v>6.77</c:v>
                </c:pt>
                <c:pt idx="38">
                  <c:v>6.72</c:v>
                </c:pt>
                <c:pt idx="39">
                  <c:v>6.66</c:v>
                </c:pt>
                <c:pt idx="40">
                  <c:v>6.6</c:v>
                </c:pt>
                <c:pt idx="41">
                  <c:v>6.54</c:v>
                </c:pt>
                <c:pt idx="42">
                  <c:v>6.48</c:v>
                </c:pt>
                <c:pt idx="43">
                  <c:v>6.41</c:v>
                </c:pt>
                <c:pt idx="44">
                  <c:v>6.31</c:v>
                </c:pt>
                <c:pt idx="45">
                  <c:v>6.21</c:v>
                </c:pt>
                <c:pt idx="46">
                  <c:v>6.11</c:v>
                </c:pt>
                <c:pt idx="47">
                  <c:v>6</c:v>
                </c:pt>
                <c:pt idx="48">
                  <c:v>5.79</c:v>
                </c:pt>
                <c:pt idx="49">
                  <c:v>5.49</c:v>
                </c:pt>
                <c:pt idx="50">
                  <c:v>4.71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253248"/>
        <c:axId val="181254424"/>
      </c:scatterChart>
      <c:valAx>
        <c:axId val="181253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 Sodium HEPES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254424"/>
        <c:crosses val="autoZero"/>
        <c:crossBetween val="midCat"/>
      </c:valAx>
      <c:valAx>
        <c:axId val="181254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resultant pH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253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KH2PO4 vs Na2HPO4</a:t>
            </a:r>
          </a:p>
        </c:rich>
      </c:tx>
      <c:layout>
        <c:manualLayout>
          <c:xMode val="edge"/>
          <c:yMode val="edge"/>
          <c:x val="0.36760124610591899"/>
          <c:y val="2.7950310559006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1916423159474"/>
          <c:y val="0.12577639751552794"/>
          <c:w val="0.87227547014254536"/>
          <c:h val="0.74534161490683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KH2PO4_Na2HPO4!$B$2:$B$52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</c:numCache>
            </c:numRef>
          </c:cat>
          <c:val>
            <c:numRef>
              <c:f>KH2PO4_Na2HPO4!$A$2:$A$52</c:f>
              <c:numCache>
                <c:formatCode>General</c:formatCode>
                <c:ptCount val="51"/>
                <c:pt idx="0">
                  <c:v>4.6399999999999997</c:v>
                </c:pt>
                <c:pt idx="1">
                  <c:v>5.08</c:v>
                </c:pt>
                <c:pt idx="2">
                  <c:v>5.51</c:v>
                </c:pt>
                <c:pt idx="3">
                  <c:v>5.68</c:v>
                </c:pt>
                <c:pt idx="4">
                  <c:v>5.76</c:v>
                </c:pt>
                <c:pt idx="5">
                  <c:v>5.85</c:v>
                </c:pt>
                <c:pt idx="6">
                  <c:v>5.9</c:v>
                </c:pt>
                <c:pt idx="7">
                  <c:v>6.02</c:v>
                </c:pt>
                <c:pt idx="8">
                  <c:v>6.06</c:v>
                </c:pt>
                <c:pt idx="9">
                  <c:v>6.13</c:v>
                </c:pt>
                <c:pt idx="10">
                  <c:v>6.21</c:v>
                </c:pt>
                <c:pt idx="11">
                  <c:v>6.25</c:v>
                </c:pt>
                <c:pt idx="12">
                  <c:v>6.3</c:v>
                </c:pt>
                <c:pt idx="13">
                  <c:v>6.35</c:v>
                </c:pt>
                <c:pt idx="14">
                  <c:v>6.39</c:v>
                </c:pt>
                <c:pt idx="15">
                  <c:v>6.43</c:v>
                </c:pt>
                <c:pt idx="16">
                  <c:v>6.47</c:v>
                </c:pt>
                <c:pt idx="17">
                  <c:v>6.51</c:v>
                </c:pt>
                <c:pt idx="18">
                  <c:v>6.54</c:v>
                </c:pt>
                <c:pt idx="19">
                  <c:v>6.57</c:v>
                </c:pt>
                <c:pt idx="20">
                  <c:v>6.6</c:v>
                </c:pt>
                <c:pt idx="21">
                  <c:v>6.64</c:v>
                </c:pt>
                <c:pt idx="22">
                  <c:v>6.68</c:v>
                </c:pt>
                <c:pt idx="23">
                  <c:v>6.71</c:v>
                </c:pt>
                <c:pt idx="24">
                  <c:v>6.75</c:v>
                </c:pt>
                <c:pt idx="25">
                  <c:v>6.78</c:v>
                </c:pt>
                <c:pt idx="26">
                  <c:v>6.81</c:v>
                </c:pt>
                <c:pt idx="27">
                  <c:v>6.84</c:v>
                </c:pt>
                <c:pt idx="28">
                  <c:v>6.88</c:v>
                </c:pt>
                <c:pt idx="29">
                  <c:v>6.91</c:v>
                </c:pt>
                <c:pt idx="30">
                  <c:v>6.95</c:v>
                </c:pt>
                <c:pt idx="31">
                  <c:v>6.98</c:v>
                </c:pt>
                <c:pt idx="32">
                  <c:v>7.02</c:v>
                </c:pt>
                <c:pt idx="33">
                  <c:v>7.06</c:v>
                </c:pt>
                <c:pt idx="34">
                  <c:v>7.11</c:v>
                </c:pt>
                <c:pt idx="35">
                  <c:v>7.15</c:v>
                </c:pt>
                <c:pt idx="36">
                  <c:v>7.22</c:v>
                </c:pt>
                <c:pt idx="37">
                  <c:v>7.26</c:v>
                </c:pt>
                <c:pt idx="38">
                  <c:v>7.3</c:v>
                </c:pt>
                <c:pt idx="39">
                  <c:v>7.35</c:v>
                </c:pt>
                <c:pt idx="40">
                  <c:v>7.4</c:v>
                </c:pt>
                <c:pt idx="41">
                  <c:v>7.46</c:v>
                </c:pt>
                <c:pt idx="42">
                  <c:v>7.52</c:v>
                </c:pt>
                <c:pt idx="43">
                  <c:v>7.6</c:v>
                </c:pt>
                <c:pt idx="44">
                  <c:v>7.68</c:v>
                </c:pt>
                <c:pt idx="45">
                  <c:v>7.77</c:v>
                </c:pt>
                <c:pt idx="46">
                  <c:v>7.88</c:v>
                </c:pt>
                <c:pt idx="47">
                  <c:v>8.02</c:v>
                </c:pt>
                <c:pt idx="48">
                  <c:v>8.2100000000000009</c:v>
                </c:pt>
                <c:pt idx="49">
                  <c:v>8.5</c:v>
                </c:pt>
                <c:pt idx="50">
                  <c:v>9.23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276848"/>
        <c:axId val="462277632"/>
      </c:lineChart>
      <c:catAx>
        <c:axId val="46227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% Na2HPO4 added</a:t>
                </a:r>
              </a:p>
            </c:rich>
          </c:tx>
          <c:layout>
            <c:manualLayout>
              <c:xMode val="edge"/>
              <c:yMode val="edge"/>
              <c:x val="0.440810622971194"/>
              <c:y val="0.93944099378881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2776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62277632"/>
        <c:scaling>
          <c:orientation val="minMax"/>
          <c:max val="10"/>
          <c:min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pH</a:t>
                </a:r>
              </a:p>
            </c:rich>
          </c:tx>
          <c:layout>
            <c:manualLayout>
              <c:xMode val="edge"/>
              <c:yMode val="edge"/>
              <c:x val="2.4922118380062312E-2"/>
              <c:y val="0.48136645962732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276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Tacsimate pH 4 vs pH 8</a:t>
            </a:r>
          </a:p>
        </c:rich>
      </c:tx>
      <c:layout>
        <c:manualLayout>
          <c:xMode val="edge"/>
          <c:yMode val="edge"/>
          <c:x val="0.31088082901554437"/>
          <c:y val="2.9010238907849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4237175216545"/>
          <c:y val="0.14163834327533681"/>
          <c:w val="0.83937965407028292"/>
          <c:h val="0.7252565770122657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'Tacsimate 4-8'!$B$2:$B$52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</c:numCache>
            </c:numRef>
          </c:cat>
          <c:val>
            <c:numRef>
              <c:f>'Tacsimate 4-8'!$A$2:$A$52</c:f>
              <c:numCache>
                <c:formatCode>General</c:formatCode>
                <c:ptCount val="5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4.03</c:v>
                </c:pt>
                <c:pt idx="4">
                  <c:v>4.07</c:v>
                </c:pt>
                <c:pt idx="5">
                  <c:v>4.1100000000000003</c:v>
                </c:pt>
                <c:pt idx="6">
                  <c:v>4.16</c:v>
                </c:pt>
                <c:pt idx="7">
                  <c:v>4.2</c:v>
                </c:pt>
                <c:pt idx="8">
                  <c:v>4.24</c:v>
                </c:pt>
                <c:pt idx="9">
                  <c:v>4.28</c:v>
                </c:pt>
                <c:pt idx="10">
                  <c:v>4.32</c:v>
                </c:pt>
                <c:pt idx="11">
                  <c:v>4.3600000000000003</c:v>
                </c:pt>
                <c:pt idx="12">
                  <c:v>4.4000000000000004</c:v>
                </c:pt>
                <c:pt idx="13">
                  <c:v>4.45</c:v>
                </c:pt>
                <c:pt idx="14">
                  <c:v>4.49</c:v>
                </c:pt>
                <c:pt idx="15">
                  <c:v>4.5199999999999996</c:v>
                </c:pt>
                <c:pt idx="16">
                  <c:v>4.5599999999999996</c:v>
                </c:pt>
                <c:pt idx="17">
                  <c:v>4.59</c:v>
                </c:pt>
                <c:pt idx="18">
                  <c:v>4.63</c:v>
                </c:pt>
                <c:pt idx="19">
                  <c:v>4.67</c:v>
                </c:pt>
                <c:pt idx="20">
                  <c:v>4.7</c:v>
                </c:pt>
                <c:pt idx="21">
                  <c:v>4.74</c:v>
                </c:pt>
                <c:pt idx="22">
                  <c:v>4.7699999999999996</c:v>
                </c:pt>
                <c:pt idx="23">
                  <c:v>4.8099999999999996</c:v>
                </c:pt>
                <c:pt idx="24">
                  <c:v>4.84</c:v>
                </c:pt>
                <c:pt idx="25">
                  <c:v>4.8600000000000003</c:v>
                </c:pt>
                <c:pt idx="26">
                  <c:v>4.92</c:v>
                </c:pt>
                <c:pt idx="27">
                  <c:v>4.96</c:v>
                </c:pt>
                <c:pt idx="28">
                  <c:v>4.99</c:v>
                </c:pt>
                <c:pt idx="29">
                  <c:v>5.0199999999999996</c:v>
                </c:pt>
                <c:pt idx="30">
                  <c:v>5.0599999999999996</c:v>
                </c:pt>
                <c:pt idx="31">
                  <c:v>5.0999999999999996</c:v>
                </c:pt>
                <c:pt idx="32">
                  <c:v>5.14</c:v>
                </c:pt>
                <c:pt idx="33">
                  <c:v>5.18</c:v>
                </c:pt>
                <c:pt idx="34">
                  <c:v>5.22</c:v>
                </c:pt>
                <c:pt idx="35">
                  <c:v>5.26</c:v>
                </c:pt>
                <c:pt idx="36">
                  <c:v>5.31</c:v>
                </c:pt>
                <c:pt idx="37">
                  <c:v>5.35</c:v>
                </c:pt>
                <c:pt idx="38">
                  <c:v>5.4</c:v>
                </c:pt>
                <c:pt idx="39">
                  <c:v>5.45</c:v>
                </c:pt>
                <c:pt idx="40">
                  <c:v>5.51</c:v>
                </c:pt>
                <c:pt idx="41">
                  <c:v>5.56</c:v>
                </c:pt>
                <c:pt idx="42">
                  <c:v>5.62</c:v>
                </c:pt>
                <c:pt idx="43">
                  <c:v>5.7</c:v>
                </c:pt>
                <c:pt idx="44">
                  <c:v>5.77</c:v>
                </c:pt>
                <c:pt idx="45">
                  <c:v>5.86</c:v>
                </c:pt>
                <c:pt idx="46">
                  <c:v>5.97</c:v>
                </c:pt>
                <c:pt idx="47">
                  <c:v>6.1</c:v>
                </c:pt>
                <c:pt idx="48">
                  <c:v>6.27</c:v>
                </c:pt>
                <c:pt idx="49">
                  <c:v>6.6</c:v>
                </c:pt>
                <c:pt idx="50">
                  <c:v>7.48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274104"/>
        <c:axId val="462274888"/>
      </c:lineChart>
      <c:catAx>
        <c:axId val="462274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% Tacsimate pH 8</a:t>
                </a:r>
              </a:p>
            </c:rich>
          </c:tx>
          <c:layout>
            <c:manualLayout>
              <c:xMode val="edge"/>
              <c:yMode val="edge"/>
              <c:x val="0.4715033159715139"/>
              <c:y val="0.92491539240188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2748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62274888"/>
        <c:scaling>
          <c:orientation val="minMax"/>
          <c:max val="8"/>
          <c:min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pH</a:t>
                </a:r>
              </a:p>
            </c:rich>
          </c:tx>
          <c:layout>
            <c:manualLayout>
              <c:xMode val="edge"/>
              <c:yMode val="edge"/>
              <c:x val="2.7633851468048375E-2"/>
              <c:y val="0.47952254261732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274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Bis-tris propane</a:t>
            </a:r>
          </a:p>
        </c:rich>
      </c:tx>
      <c:layout>
        <c:manualLayout>
          <c:xMode val="edge"/>
          <c:yMode val="edge"/>
          <c:x val="0.33333416000165356"/>
          <c:y val="2.9106029106029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97943318219238"/>
          <c:y val="0.16424133096873686"/>
          <c:w val="0.79527762897194076"/>
          <c:h val="0.713098436990844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5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cat>
            <c:numRef>
              <c:f>Bistrispropane!$B$2:$B$52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</c:numCache>
            </c:numRef>
          </c:cat>
          <c:val>
            <c:numRef>
              <c:f>Bistrispropane!$A$2:$A$52</c:f>
              <c:numCache>
                <c:formatCode>General</c:formatCode>
                <c:ptCount val="51"/>
                <c:pt idx="0">
                  <c:v>6.12</c:v>
                </c:pt>
                <c:pt idx="1">
                  <c:v>6.24</c:v>
                </c:pt>
                <c:pt idx="2">
                  <c:v>6.4</c:v>
                </c:pt>
                <c:pt idx="3">
                  <c:v>6.52</c:v>
                </c:pt>
                <c:pt idx="4">
                  <c:v>6.55</c:v>
                </c:pt>
                <c:pt idx="5">
                  <c:v>6.59</c:v>
                </c:pt>
                <c:pt idx="6">
                  <c:v>6.66</c:v>
                </c:pt>
                <c:pt idx="7">
                  <c:v>6.74</c:v>
                </c:pt>
                <c:pt idx="8">
                  <c:v>6.79</c:v>
                </c:pt>
                <c:pt idx="9">
                  <c:v>6.86</c:v>
                </c:pt>
                <c:pt idx="10">
                  <c:v>6.92</c:v>
                </c:pt>
                <c:pt idx="11">
                  <c:v>6.98</c:v>
                </c:pt>
                <c:pt idx="12">
                  <c:v>7.03</c:v>
                </c:pt>
                <c:pt idx="13">
                  <c:v>7.09</c:v>
                </c:pt>
                <c:pt idx="14">
                  <c:v>7.15</c:v>
                </c:pt>
                <c:pt idx="15">
                  <c:v>7.21</c:v>
                </c:pt>
                <c:pt idx="16">
                  <c:v>7.28</c:v>
                </c:pt>
                <c:pt idx="17">
                  <c:v>7.34</c:v>
                </c:pt>
                <c:pt idx="18">
                  <c:v>7.42</c:v>
                </c:pt>
                <c:pt idx="19">
                  <c:v>7.48</c:v>
                </c:pt>
                <c:pt idx="20">
                  <c:v>7.6</c:v>
                </c:pt>
                <c:pt idx="21">
                  <c:v>7.69</c:v>
                </c:pt>
                <c:pt idx="22">
                  <c:v>7.79</c:v>
                </c:pt>
                <c:pt idx="23">
                  <c:v>7.89</c:v>
                </c:pt>
                <c:pt idx="24">
                  <c:v>7.96</c:v>
                </c:pt>
                <c:pt idx="25">
                  <c:v>8.08</c:v>
                </c:pt>
                <c:pt idx="26">
                  <c:v>8.19</c:v>
                </c:pt>
                <c:pt idx="27">
                  <c:v>8.34</c:v>
                </c:pt>
                <c:pt idx="28">
                  <c:v>8.4</c:v>
                </c:pt>
                <c:pt idx="29">
                  <c:v>8.48</c:v>
                </c:pt>
                <c:pt idx="30">
                  <c:v>8.6199999999999992</c:v>
                </c:pt>
                <c:pt idx="31">
                  <c:v>8.6999999999999993</c:v>
                </c:pt>
                <c:pt idx="32">
                  <c:v>8.77</c:v>
                </c:pt>
                <c:pt idx="33">
                  <c:v>8.84</c:v>
                </c:pt>
                <c:pt idx="34">
                  <c:v>8.89</c:v>
                </c:pt>
                <c:pt idx="35">
                  <c:v>8.93</c:v>
                </c:pt>
                <c:pt idx="36">
                  <c:v>9</c:v>
                </c:pt>
                <c:pt idx="37">
                  <c:v>9.07</c:v>
                </c:pt>
                <c:pt idx="38">
                  <c:v>9.14</c:v>
                </c:pt>
                <c:pt idx="39">
                  <c:v>9.2100000000000009</c:v>
                </c:pt>
                <c:pt idx="40">
                  <c:v>9.26</c:v>
                </c:pt>
                <c:pt idx="41">
                  <c:v>9.3000000000000007</c:v>
                </c:pt>
                <c:pt idx="42">
                  <c:v>9.3800000000000008</c:v>
                </c:pt>
                <c:pt idx="43">
                  <c:v>9.43</c:v>
                </c:pt>
                <c:pt idx="44">
                  <c:v>9.49</c:v>
                </c:pt>
                <c:pt idx="45">
                  <c:v>9.59</c:v>
                </c:pt>
                <c:pt idx="46">
                  <c:v>9.68</c:v>
                </c:pt>
                <c:pt idx="47">
                  <c:v>9.74</c:v>
                </c:pt>
                <c:pt idx="48">
                  <c:v>9.82</c:v>
                </c:pt>
                <c:pt idx="49">
                  <c:v>9.92</c:v>
                </c:pt>
                <c:pt idx="50">
                  <c:v>10.06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53640"/>
        <c:axId val="181255992"/>
      </c:lineChart>
      <c:catAx>
        <c:axId val="181253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% High pH added</a:t>
                </a:r>
              </a:p>
            </c:rich>
          </c:tx>
          <c:layout>
            <c:manualLayout>
              <c:xMode val="edge"/>
              <c:yMode val="edge"/>
              <c:x val="0.44015431141973393"/>
              <c:y val="0.918919791990657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2559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1255992"/>
        <c:scaling>
          <c:orientation val="minMax"/>
          <c:max val="10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pH</a:t>
                </a:r>
              </a:p>
            </c:rich>
          </c:tx>
          <c:layout>
            <c:manualLayout>
              <c:xMode val="edge"/>
              <c:yMode val="edge"/>
              <c:x val="3.0887910664710239E-2"/>
              <c:y val="0.484407920943354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253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Citric Acid vs. Bis-Tris Propane</a:t>
            </a:r>
          </a:p>
        </c:rich>
      </c:tx>
      <c:layout>
        <c:manualLayout>
          <c:xMode val="edge"/>
          <c:yMode val="edge"/>
          <c:x val="0.24697754749568221"/>
          <c:y val="2.9010238907849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4237175216545"/>
          <c:y val="0.14163834327533681"/>
          <c:w val="0.83937965407028292"/>
          <c:h val="0.7252565770122657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Cit_BTP!$B$2:$B$52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</c:numCache>
            </c:numRef>
          </c:cat>
          <c:val>
            <c:numRef>
              <c:f>Cit_BTP!$A$2:$A$52</c:f>
              <c:numCache>
                <c:formatCode>General</c:formatCode>
                <c:ptCount val="51"/>
                <c:pt idx="0">
                  <c:v>1.97</c:v>
                </c:pt>
                <c:pt idx="1">
                  <c:v>2.13</c:v>
                </c:pt>
                <c:pt idx="2">
                  <c:v>2.17</c:v>
                </c:pt>
                <c:pt idx="3">
                  <c:v>2.2400000000000002</c:v>
                </c:pt>
                <c:pt idx="4">
                  <c:v>2.35</c:v>
                </c:pt>
                <c:pt idx="5">
                  <c:v>2.41</c:v>
                </c:pt>
                <c:pt idx="6">
                  <c:v>2.48</c:v>
                </c:pt>
                <c:pt idx="7">
                  <c:v>2.5499999999999998</c:v>
                </c:pt>
                <c:pt idx="8">
                  <c:v>2.62</c:v>
                </c:pt>
                <c:pt idx="9">
                  <c:v>2.7</c:v>
                </c:pt>
                <c:pt idx="10">
                  <c:v>2.79</c:v>
                </c:pt>
                <c:pt idx="11">
                  <c:v>2.88</c:v>
                </c:pt>
                <c:pt idx="12">
                  <c:v>2.96</c:v>
                </c:pt>
                <c:pt idx="13">
                  <c:v>3.06</c:v>
                </c:pt>
                <c:pt idx="14">
                  <c:v>3.16</c:v>
                </c:pt>
                <c:pt idx="15">
                  <c:v>3.27</c:v>
                </c:pt>
                <c:pt idx="16">
                  <c:v>3.41</c:v>
                </c:pt>
                <c:pt idx="17">
                  <c:v>3.52</c:v>
                </c:pt>
                <c:pt idx="18">
                  <c:v>3.68</c:v>
                </c:pt>
                <c:pt idx="19">
                  <c:v>3.82</c:v>
                </c:pt>
                <c:pt idx="20">
                  <c:v>3.93</c:v>
                </c:pt>
                <c:pt idx="21">
                  <c:v>4.12</c:v>
                </c:pt>
                <c:pt idx="22">
                  <c:v>4.25</c:v>
                </c:pt>
                <c:pt idx="23">
                  <c:v>4.4400000000000004</c:v>
                </c:pt>
                <c:pt idx="24">
                  <c:v>4.6100000000000003</c:v>
                </c:pt>
                <c:pt idx="25">
                  <c:v>4.8499999999999996</c:v>
                </c:pt>
                <c:pt idx="26">
                  <c:v>5.0599999999999996</c:v>
                </c:pt>
                <c:pt idx="27">
                  <c:v>5.27</c:v>
                </c:pt>
                <c:pt idx="28">
                  <c:v>5.51</c:v>
                </c:pt>
                <c:pt idx="29">
                  <c:v>5.79</c:v>
                </c:pt>
                <c:pt idx="30">
                  <c:v>6.13</c:v>
                </c:pt>
                <c:pt idx="31">
                  <c:v>6.44</c:v>
                </c:pt>
                <c:pt idx="32">
                  <c:v>6.71</c:v>
                </c:pt>
                <c:pt idx="33">
                  <c:v>6.95</c:v>
                </c:pt>
                <c:pt idx="34">
                  <c:v>7.17</c:v>
                </c:pt>
                <c:pt idx="35">
                  <c:v>7.39</c:v>
                </c:pt>
                <c:pt idx="36">
                  <c:v>7.64</c:v>
                </c:pt>
                <c:pt idx="37">
                  <c:v>7.9</c:v>
                </c:pt>
                <c:pt idx="38">
                  <c:v>8.18</c:v>
                </c:pt>
                <c:pt idx="39">
                  <c:v>8.42</c:v>
                </c:pt>
                <c:pt idx="40">
                  <c:v>8.6199999999999992</c:v>
                </c:pt>
                <c:pt idx="41">
                  <c:v>8.83</c:v>
                </c:pt>
                <c:pt idx="42">
                  <c:v>8.98</c:v>
                </c:pt>
                <c:pt idx="43">
                  <c:v>9.1300000000000008</c:v>
                </c:pt>
                <c:pt idx="44">
                  <c:v>9.25</c:v>
                </c:pt>
                <c:pt idx="45">
                  <c:v>9.39</c:v>
                </c:pt>
                <c:pt idx="46">
                  <c:v>9.59</c:v>
                </c:pt>
                <c:pt idx="47">
                  <c:v>9.75</c:v>
                </c:pt>
                <c:pt idx="48">
                  <c:v>9.9499999999999993</c:v>
                </c:pt>
                <c:pt idx="49">
                  <c:v>10.23</c:v>
                </c:pt>
                <c:pt idx="50">
                  <c:v>10.84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57560"/>
        <c:axId val="181257952"/>
      </c:lineChart>
      <c:catAx>
        <c:axId val="181257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% BTP</a:t>
                </a:r>
              </a:p>
            </c:rich>
          </c:tx>
          <c:layout>
            <c:manualLayout>
              <c:xMode val="edge"/>
              <c:yMode val="edge"/>
              <c:x val="0.50604581163105933"/>
              <c:y val="0.92491539240188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2579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1257952"/>
        <c:scaling>
          <c:orientation val="minMax"/>
          <c:max val="12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pH</a:t>
                </a:r>
              </a:p>
            </c:rich>
          </c:tx>
          <c:layout>
            <c:manualLayout>
              <c:xMode val="edge"/>
              <c:yMode val="edge"/>
              <c:x val="2.7633851468048375E-2"/>
              <c:y val="0.47952254261732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257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Citric Acid vs. Na2HPO4</a:t>
            </a:r>
          </a:p>
        </c:rich>
      </c:tx>
      <c:layout>
        <c:manualLayout>
          <c:xMode val="edge"/>
          <c:yMode val="edge"/>
          <c:x val="0.30742659758203822"/>
          <c:y val="2.9010238907849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4237175216545"/>
          <c:y val="0.14163834327533681"/>
          <c:w val="0.83937965407028292"/>
          <c:h val="0.7252565770122657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Cit_PO4!$C$2:$C$52</c:f>
              <c:numCache>
                <c:formatCode>General</c:formatCode>
                <c:ptCount val="51"/>
                <c:pt idx="0">
                  <c:v>100</c:v>
                </c:pt>
                <c:pt idx="1">
                  <c:v>98</c:v>
                </c:pt>
                <c:pt idx="2">
                  <c:v>96</c:v>
                </c:pt>
                <c:pt idx="3">
                  <c:v>94</c:v>
                </c:pt>
                <c:pt idx="4">
                  <c:v>92</c:v>
                </c:pt>
                <c:pt idx="5">
                  <c:v>90</c:v>
                </c:pt>
                <c:pt idx="6">
                  <c:v>88</c:v>
                </c:pt>
                <c:pt idx="7">
                  <c:v>86</c:v>
                </c:pt>
                <c:pt idx="8">
                  <c:v>84</c:v>
                </c:pt>
                <c:pt idx="9">
                  <c:v>82</c:v>
                </c:pt>
                <c:pt idx="10">
                  <c:v>80</c:v>
                </c:pt>
                <c:pt idx="11">
                  <c:v>78</c:v>
                </c:pt>
                <c:pt idx="12">
                  <c:v>76</c:v>
                </c:pt>
                <c:pt idx="13">
                  <c:v>74</c:v>
                </c:pt>
                <c:pt idx="14">
                  <c:v>72</c:v>
                </c:pt>
                <c:pt idx="15">
                  <c:v>70</c:v>
                </c:pt>
                <c:pt idx="16">
                  <c:v>68</c:v>
                </c:pt>
                <c:pt idx="17">
                  <c:v>66</c:v>
                </c:pt>
                <c:pt idx="18">
                  <c:v>64</c:v>
                </c:pt>
                <c:pt idx="19">
                  <c:v>62</c:v>
                </c:pt>
                <c:pt idx="20">
                  <c:v>60</c:v>
                </c:pt>
                <c:pt idx="21">
                  <c:v>58</c:v>
                </c:pt>
                <c:pt idx="22">
                  <c:v>56</c:v>
                </c:pt>
                <c:pt idx="23">
                  <c:v>54</c:v>
                </c:pt>
                <c:pt idx="24">
                  <c:v>52</c:v>
                </c:pt>
                <c:pt idx="25">
                  <c:v>50</c:v>
                </c:pt>
                <c:pt idx="26">
                  <c:v>48</c:v>
                </c:pt>
                <c:pt idx="27">
                  <c:v>46</c:v>
                </c:pt>
                <c:pt idx="28">
                  <c:v>44</c:v>
                </c:pt>
                <c:pt idx="29">
                  <c:v>42</c:v>
                </c:pt>
                <c:pt idx="30">
                  <c:v>40</c:v>
                </c:pt>
                <c:pt idx="31">
                  <c:v>38</c:v>
                </c:pt>
                <c:pt idx="32">
                  <c:v>36</c:v>
                </c:pt>
                <c:pt idx="33">
                  <c:v>34</c:v>
                </c:pt>
                <c:pt idx="34">
                  <c:v>32</c:v>
                </c:pt>
                <c:pt idx="35">
                  <c:v>30</c:v>
                </c:pt>
                <c:pt idx="36">
                  <c:v>28</c:v>
                </c:pt>
                <c:pt idx="37">
                  <c:v>26</c:v>
                </c:pt>
                <c:pt idx="38">
                  <c:v>24</c:v>
                </c:pt>
                <c:pt idx="39">
                  <c:v>22</c:v>
                </c:pt>
                <c:pt idx="40">
                  <c:v>20</c:v>
                </c:pt>
                <c:pt idx="41">
                  <c:v>18</c:v>
                </c:pt>
                <c:pt idx="42">
                  <c:v>16</c:v>
                </c:pt>
                <c:pt idx="43">
                  <c:v>14</c:v>
                </c:pt>
                <c:pt idx="44">
                  <c:v>12</c:v>
                </c:pt>
                <c:pt idx="45">
                  <c:v>10</c:v>
                </c:pt>
                <c:pt idx="46">
                  <c:v>8</c:v>
                </c:pt>
                <c:pt idx="47">
                  <c:v>6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</c:numCache>
            </c:numRef>
          </c:cat>
          <c:val>
            <c:numRef>
              <c:f>Cit_PO4!$A$2:$A$52</c:f>
              <c:numCache>
                <c:formatCode>General</c:formatCode>
                <c:ptCount val="51"/>
                <c:pt idx="0">
                  <c:v>2.1800000000000002</c:v>
                </c:pt>
                <c:pt idx="1">
                  <c:v>2.25</c:v>
                </c:pt>
                <c:pt idx="2">
                  <c:v>2.2999999999999998</c:v>
                </c:pt>
                <c:pt idx="3">
                  <c:v>2.33</c:v>
                </c:pt>
                <c:pt idx="4">
                  <c:v>2.39</c:v>
                </c:pt>
                <c:pt idx="5">
                  <c:v>2.4300000000000002</c:v>
                </c:pt>
                <c:pt idx="6">
                  <c:v>2.46</c:v>
                </c:pt>
                <c:pt idx="7">
                  <c:v>2.54</c:v>
                </c:pt>
                <c:pt idx="8">
                  <c:v>2.6</c:v>
                </c:pt>
                <c:pt idx="9">
                  <c:v>2.65</c:v>
                </c:pt>
                <c:pt idx="10">
                  <c:v>2.7</c:v>
                </c:pt>
                <c:pt idx="11">
                  <c:v>2.74</c:v>
                </c:pt>
                <c:pt idx="12">
                  <c:v>2.79</c:v>
                </c:pt>
                <c:pt idx="13">
                  <c:v>2.84</c:v>
                </c:pt>
                <c:pt idx="14">
                  <c:v>2.89</c:v>
                </c:pt>
                <c:pt idx="15">
                  <c:v>2.98</c:v>
                </c:pt>
                <c:pt idx="16">
                  <c:v>3.01</c:v>
                </c:pt>
                <c:pt idx="17">
                  <c:v>3.06</c:v>
                </c:pt>
                <c:pt idx="18">
                  <c:v>3.12</c:v>
                </c:pt>
                <c:pt idx="19">
                  <c:v>3.19</c:v>
                </c:pt>
                <c:pt idx="20">
                  <c:v>3.26</c:v>
                </c:pt>
                <c:pt idx="21">
                  <c:v>3.4</c:v>
                </c:pt>
                <c:pt idx="22">
                  <c:v>3.45</c:v>
                </c:pt>
                <c:pt idx="23">
                  <c:v>3.57</c:v>
                </c:pt>
                <c:pt idx="24">
                  <c:v>3.61</c:v>
                </c:pt>
                <c:pt idx="25">
                  <c:v>3.8</c:v>
                </c:pt>
                <c:pt idx="26">
                  <c:v>3.88</c:v>
                </c:pt>
                <c:pt idx="27">
                  <c:v>4</c:v>
                </c:pt>
                <c:pt idx="28">
                  <c:v>4.12</c:v>
                </c:pt>
                <c:pt idx="29">
                  <c:v>4.29</c:v>
                </c:pt>
                <c:pt idx="30">
                  <c:v>4.45</c:v>
                </c:pt>
                <c:pt idx="31">
                  <c:v>4.62</c:v>
                </c:pt>
                <c:pt idx="32">
                  <c:v>4.8</c:v>
                </c:pt>
                <c:pt idx="33">
                  <c:v>5</c:v>
                </c:pt>
                <c:pt idx="34">
                  <c:v>5.2</c:v>
                </c:pt>
                <c:pt idx="35">
                  <c:v>5.48</c:v>
                </c:pt>
                <c:pt idx="36">
                  <c:v>5.69</c:v>
                </c:pt>
                <c:pt idx="37">
                  <c:v>5.9</c:v>
                </c:pt>
                <c:pt idx="38">
                  <c:v>6.16</c:v>
                </c:pt>
                <c:pt idx="39">
                  <c:v>6.29</c:v>
                </c:pt>
                <c:pt idx="40">
                  <c:v>6.51</c:v>
                </c:pt>
                <c:pt idx="41">
                  <c:v>6.62</c:v>
                </c:pt>
                <c:pt idx="42">
                  <c:v>6.75</c:v>
                </c:pt>
                <c:pt idx="43">
                  <c:v>6.89</c:v>
                </c:pt>
                <c:pt idx="44">
                  <c:v>7</c:v>
                </c:pt>
                <c:pt idx="45">
                  <c:v>7.16</c:v>
                </c:pt>
                <c:pt idx="46">
                  <c:v>7.32</c:v>
                </c:pt>
                <c:pt idx="47">
                  <c:v>7.49</c:v>
                </c:pt>
                <c:pt idx="48">
                  <c:v>7.71</c:v>
                </c:pt>
                <c:pt idx="49">
                  <c:v>8.1199999999999992</c:v>
                </c:pt>
                <c:pt idx="50">
                  <c:v>9.27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55600"/>
        <c:axId val="181255208"/>
      </c:lineChart>
      <c:catAx>
        <c:axId val="18125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% Citric Acid</a:t>
                </a:r>
              </a:p>
            </c:rich>
          </c:tx>
          <c:layout>
            <c:manualLayout>
              <c:xMode val="edge"/>
              <c:yMode val="edge"/>
              <c:x val="0.46632196882125493"/>
              <c:y val="0.92491539240188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2552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1255208"/>
        <c:scaling>
          <c:orientation val="minMax"/>
          <c:max val="10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pH</a:t>
                </a:r>
              </a:p>
            </c:rich>
          </c:tx>
          <c:layout>
            <c:manualLayout>
              <c:xMode val="edge"/>
              <c:yMode val="edge"/>
              <c:x val="2.7633851468048375E-2"/>
              <c:y val="0.47952254261732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255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Citric acid - trisodium citrate</a:t>
            </a:r>
          </a:p>
        </c:rich>
      </c:tx>
      <c:layout>
        <c:manualLayout>
          <c:xMode val="edge"/>
          <c:yMode val="edge"/>
          <c:x val="0.32528231072565222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87583955414587E-2"/>
          <c:y val="0.19886391222022626"/>
          <c:w val="0.87922843578344534"/>
          <c:h val="0.59375082362896159"/>
        </c:manualLayout>
      </c:layout>
      <c:lineChart>
        <c:grouping val="standard"/>
        <c:varyColors val="0"/>
        <c:ser>
          <c:idx val="0"/>
          <c:order val="0"/>
          <c:tx>
            <c:v>old citrate curve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Cit_NaCit!$B$2:$B$52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</c:numCache>
            </c:numRef>
          </c:cat>
          <c:val>
            <c:numRef>
              <c:f>Cit_NaCit!$D$2:$D$47</c:f>
              <c:numCache>
                <c:formatCode>General</c:formatCode>
                <c:ptCount val="46"/>
                <c:pt idx="0">
                  <c:v>2.34</c:v>
                </c:pt>
                <c:pt idx="1">
                  <c:v>2.42</c:v>
                </c:pt>
                <c:pt idx="2">
                  <c:v>2.46</c:v>
                </c:pt>
                <c:pt idx="3">
                  <c:v>2.5499999999999998</c:v>
                </c:pt>
                <c:pt idx="4">
                  <c:v>2.64</c:v>
                </c:pt>
                <c:pt idx="5">
                  <c:v>2.72</c:v>
                </c:pt>
                <c:pt idx="6">
                  <c:v>2.83</c:v>
                </c:pt>
                <c:pt idx="7">
                  <c:v>2.9</c:v>
                </c:pt>
                <c:pt idx="8">
                  <c:v>2.96</c:v>
                </c:pt>
                <c:pt idx="9">
                  <c:v>3.04</c:v>
                </c:pt>
                <c:pt idx="10">
                  <c:v>3.11</c:v>
                </c:pt>
                <c:pt idx="11">
                  <c:v>3.18</c:v>
                </c:pt>
                <c:pt idx="12">
                  <c:v>3.27</c:v>
                </c:pt>
                <c:pt idx="13">
                  <c:v>3.32</c:v>
                </c:pt>
                <c:pt idx="14">
                  <c:v>3.39</c:v>
                </c:pt>
                <c:pt idx="15">
                  <c:v>3.51</c:v>
                </c:pt>
                <c:pt idx="16">
                  <c:v>3.57</c:v>
                </c:pt>
                <c:pt idx="17">
                  <c:v>3.64</c:v>
                </c:pt>
                <c:pt idx="18">
                  <c:v>3.74</c:v>
                </c:pt>
                <c:pt idx="19">
                  <c:v>3.81</c:v>
                </c:pt>
                <c:pt idx="20">
                  <c:v>3.9</c:v>
                </c:pt>
                <c:pt idx="21">
                  <c:v>4</c:v>
                </c:pt>
                <c:pt idx="22">
                  <c:v>4.08</c:v>
                </c:pt>
                <c:pt idx="23">
                  <c:v>4.1399999999999997</c:v>
                </c:pt>
                <c:pt idx="24">
                  <c:v>4.22</c:v>
                </c:pt>
                <c:pt idx="25">
                  <c:v>4.32</c:v>
                </c:pt>
                <c:pt idx="26">
                  <c:v>4.3899999999999997</c:v>
                </c:pt>
                <c:pt idx="27">
                  <c:v>4.45</c:v>
                </c:pt>
                <c:pt idx="28">
                  <c:v>4.55</c:v>
                </c:pt>
                <c:pt idx="29">
                  <c:v>4.62</c:v>
                </c:pt>
                <c:pt idx="30">
                  <c:v>4.72</c:v>
                </c:pt>
                <c:pt idx="31">
                  <c:v>4.8099999999999996</c:v>
                </c:pt>
                <c:pt idx="32">
                  <c:v>4.88</c:v>
                </c:pt>
                <c:pt idx="33">
                  <c:v>4.96</c:v>
                </c:pt>
                <c:pt idx="34">
                  <c:v>5.0199999999999996</c:v>
                </c:pt>
                <c:pt idx="35">
                  <c:v>5.09</c:v>
                </c:pt>
                <c:pt idx="36">
                  <c:v>5.23</c:v>
                </c:pt>
                <c:pt idx="37">
                  <c:v>5.28</c:v>
                </c:pt>
                <c:pt idx="38">
                  <c:v>5.36</c:v>
                </c:pt>
                <c:pt idx="39">
                  <c:v>5.45</c:v>
                </c:pt>
                <c:pt idx="40">
                  <c:v>5.55</c:v>
                </c:pt>
                <c:pt idx="41">
                  <c:v>5.62</c:v>
                </c:pt>
                <c:pt idx="42">
                  <c:v>5.71</c:v>
                </c:pt>
                <c:pt idx="43">
                  <c:v>5.82</c:v>
                </c:pt>
                <c:pt idx="44">
                  <c:v>5.9</c:v>
                </c:pt>
                <c:pt idx="4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new citrate curve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Cit_NaCit!$B$2:$B$52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</c:numCache>
            </c:numRef>
          </c:cat>
          <c:val>
            <c:numRef>
              <c:f>Cit_NaCit!$A$2:$A$52</c:f>
              <c:numCache>
                <c:formatCode>General</c:formatCode>
                <c:ptCount val="51"/>
                <c:pt idx="0">
                  <c:v>2.0299999999999998</c:v>
                </c:pt>
                <c:pt idx="1">
                  <c:v>2.06</c:v>
                </c:pt>
                <c:pt idx="2">
                  <c:v>2.15</c:v>
                </c:pt>
                <c:pt idx="3">
                  <c:v>2.25</c:v>
                </c:pt>
                <c:pt idx="4">
                  <c:v>2.36</c:v>
                </c:pt>
                <c:pt idx="5">
                  <c:v>2.4700000000000002</c:v>
                </c:pt>
                <c:pt idx="6">
                  <c:v>2.57</c:v>
                </c:pt>
                <c:pt idx="7">
                  <c:v>2.66</c:v>
                </c:pt>
                <c:pt idx="8">
                  <c:v>2.75</c:v>
                </c:pt>
                <c:pt idx="9">
                  <c:v>2.84</c:v>
                </c:pt>
                <c:pt idx="10">
                  <c:v>2.92</c:v>
                </c:pt>
                <c:pt idx="11">
                  <c:v>3.01</c:v>
                </c:pt>
                <c:pt idx="12">
                  <c:v>3.11</c:v>
                </c:pt>
                <c:pt idx="13">
                  <c:v>3.21</c:v>
                </c:pt>
                <c:pt idx="14">
                  <c:v>3.3</c:v>
                </c:pt>
                <c:pt idx="15">
                  <c:v>3.4</c:v>
                </c:pt>
                <c:pt idx="16">
                  <c:v>3.49</c:v>
                </c:pt>
                <c:pt idx="17">
                  <c:v>3.59</c:v>
                </c:pt>
                <c:pt idx="18">
                  <c:v>3.68</c:v>
                </c:pt>
                <c:pt idx="19">
                  <c:v>3.77</c:v>
                </c:pt>
                <c:pt idx="20">
                  <c:v>3.86</c:v>
                </c:pt>
                <c:pt idx="21">
                  <c:v>3.94</c:v>
                </c:pt>
                <c:pt idx="22">
                  <c:v>4.01</c:v>
                </c:pt>
                <c:pt idx="23">
                  <c:v>4.0999999999999996</c:v>
                </c:pt>
                <c:pt idx="24">
                  <c:v>4.18</c:v>
                </c:pt>
                <c:pt idx="25">
                  <c:v>4.25</c:v>
                </c:pt>
                <c:pt idx="26">
                  <c:v>4.33</c:v>
                </c:pt>
                <c:pt idx="27">
                  <c:v>4.4000000000000004</c:v>
                </c:pt>
                <c:pt idx="28">
                  <c:v>4.49</c:v>
                </c:pt>
                <c:pt idx="29">
                  <c:v>4.5599999999999996</c:v>
                </c:pt>
                <c:pt idx="30">
                  <c:v>4.6399999999999997</c:v>
                </c:pt>
                <c:pt idx="31">
                  <c:v>4.71</c:v>
                </c:pt>
                <c:pt idx="32">
                  <c:v>4.8</c:v>
                </c:pt>
                <c:pt idx="33">
                  <c:v>4.87</c:v>
                </c:pt>
                <c:pt idx="34">
                  <c:v>4.95</c:v>
                </c:pt>
                <c:pt idx="35">
                  <c:v>5.03</c:v>
                </c:pt>
                <c:pt idx="36">
                  <c:v>5.12</c:v>
                </c:pt>
                <c:pt idx="37">
                  <c:v>5.2</c:v>
                </c:pt>
                <c:pt idx="38">
                  <c:v>5.28</c:v>
                </c:pt>
                <c:pt idx="39">
                  <c:v>5.36</c:v>
                </c:pt>
                <c:pt idx="40">
                  <c:v>5.46</c:v>
                </c:pt>
                <c:pt idx="41">
                  <c:v>5.54</c:v>
                </c:pt>
                <c:pt idx="42">
                  <c:v>5.63</c:v>
                </c:pt>
                <c:pt idx="43">
                  <c:v>5.72</c:v>
                </c:pt>
                <c:pt idx="44">
                  <c:v>5.82</c:v>
                </c:pt>
                <c:pt idx="45">
                  <c:v>5.93</c:v>
                </c:pt>
                <c:pt idx="46">
                  <c:v>6.04</c:v>
                </c:pt>
                <c:pt idx="47">
                  <c:v>6.2</c:v>
                </c:pt>
                <c:pt idx="48">
                  <c:v>6.39</c:v>
                </c:pt>
                <c:pt idx="49">
                  <c:v>6.68</c:v>
                </c:pt>
                <c:pt idx="50">
                  <c:v>8.39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56776"/>
        <c:axId val="181257168"/>
      </c:lineChart>
      <c:catAx>
        <c:axId val="181256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% added sodium citrate</a:t>
                </a:r>
              </a:p>
            </c:rich>
          </c:tx>
          <c:layout>
            <c:manualLayout>
              <c:xMode val="edge"/>
              <c:yMode val="edge"/>
              <c:x val="0.40901838960951148"/>
              <c:y val="0.89488755666905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257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1257168"/>
        <c:scaling>
          <c:orientation val="minMax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pH</a:t>
                </a:r>
              </a:p>
            </c:rich>
          </c:tx>
          <c:layout>
            <c:manualLayout>
              <c:xMode val="edge"/>
              <c:yMode val="edge"/>
              <c:x val="2.4154589371980659E-2"/>
              <c:y val="0.465909687425435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256776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Malate-Imidazole</a:t>
            </a:r>
          </a:p>
        </c:rich>
      </c:tx>
      <c:layout>
        <c:manualLayout>
          <c:xMode val="edge"/>
          <c:yMode val="edge"/>
          <c:x val="0.38488576449912143"/>
          <c:y val="3.4383954154727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23550087873467"/>
          <c:y val="0.19770801300033172"/>
          <c:w val="0.84007029876977213"/>
          <c:h val="0.604585373087970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'Malate-Imidazole'!$A$1</c:f>
              <c:strCache>
                <c:ptCount val="1"/>
                <c:pt idx="0">
                  <c:v>resultant pH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'Malate-Imidazole'!$B$2:$B$52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</c:numCache>
            </c:numRef>
          </c:xVal>
          <c:yVal>
            <c:numRef>
              <c:f>'Malate-Imidazole'!$A$2:$A$52</c:f>
              <c:numCache>
                <c:formatCode>General</c:formatCode>
                <c:ptCount val="51"/>
                <c:pt idx="0">
                  <c:v>2.0299999999999998</c:v>
                </c:pt>
                <c:pt idx="1">
                  <c:v>2.04</c:v>
                </c:pt>
                <c:pt idx="2">
                  <c:v>2.08</c:v>
                </c:pt>
                <c:pt idx="3">
                  <c:v>2.15</c:v>
                </c:pt>
                <c:pt idx="4">
                  <c:v>2.21</c:v>
                </c:pt>
                <c:pt idx="5">
                  <c:v>2.2999999999999998</c:v>
                </c:pt>
                <c:pt idx="6">
                  <c:v>2.36</c:v>
                </c:pt>
                <c:pt idx="7">
                  <c:v>2.4300000000000002</c:v>
                </c:pt>
                <c:pt idx="8">
                  <c:v>2.4900000000000002</c:v>
                </c:pt>
                <c:pt idx="9">
                  <c:v>2.56</c:v>
                </c:pt>
                <c:pt idx="10">
                  <c:v>2.63</c:v>
                </c:pt>
                <c:pt idx="11">
                  <c:v>2.71</c:v>
                </c:pt>
                <c:pt idx="12">
                  <c:v>2.77</c:v>
                </c:pt>
                <c:pt idx="13">
                  <c:v>2.86</c:v>
                </c:pt>
                <c:pt idx="14">
                  <c:v>2.91</c:v>
                </c:pt>
                <c:pt idx="15">
                  <c:v>2.98</c:v>
                </c:pt>
                <c:pt idx="16">
                  <c:v>3.03</c:v>
                </c:pt>
                <c:pt idx="17">
                  <c:v>3.12</c:v>
                </c:pt>
                <c:pt idx="18">
                  <c:v>3.2</c:v>
                </c:pt>
                <c:pt idx="19">
                  <c:v>3.26</c:v>
                </c:pt>
                <c:pt idx="20">
                  <c:v>3.35</c:v>
                </c:pt>
                <c:pt idx="21">
                  <c:v>3.44</c:v>
                </c:pt>
                <c:pt idx="22">
                  <c:v>3.55</c:v>
                </c:pt>
                <c:pt idx="23">
                  <c:v>3.65</c:v>
                </c:pt>
                <c:pt idx="24">
                  <c:v>3.75</c:v>
                </c:pt>
                <c:pt idx="25">
                  <c:v>3.88</c:v>
                </c:pt>
                <c:pt idx="26">
                  <c:v>4.03</c:v>
                </c:pt>
                <c:pt idx="27">
                  <c:v>4.16</c:v>
                </c:pt>
                <c:pt idx="28">
                  <c:v>4.32</c:v>
                </c:pt>
                <c:pt idx="29">
                  <c:v>4.4800000000000004</c:v>
                </c:pt>
                <c:pt idx="30">
                  <c:v>4.67</c:v>
                </c:pt>
                <c:pt idx="31">
                  <c:v>4.88</c:v>
                </c:pt>
                <c:pt idx="32">
                  <c:v>5.17</c:v>
                </c:pt>
                <c:pt idx="33">
                  <c:v>5.6</c:v>
                </c:pt>
                <c:pt idx="34">
                  <c:v>5.99</c:v>
                </c:pt>
                <c:pt idx="35">
                  <c:v>6.32</c:v>
                </c:pt>
                <c:pt idx="36">
                  <c:v>6.52</c:v>
                </c:pt>
                <c:pt idx="37">
                  <c:v>6.69</c:v>
                </c:pt>
                <c:pt idx="38">
                  <c:v>6.81</c:v>
                </c:pt>
                <c:pt idx="39">
                  <c:v>6.93</c:v>
                </c:pt>
                <c:pt idx="40">
                  <c:v>7.04</c:v>
                </c:pt>
                <c:pt idx="41">
                  <c:v>7.14</c:v>
                </c:pt>
                <c:pt idx="42">
                  <c:v>7.25</c:v>
                </c:pt>
                <c:pt idx="43">
                  <c:v>7.37</c:v>
                </c:pt>
                <c:pt idx="44">
                  <c:v>7.47</c:v>
                </c:pt>
                <c:pt idx="45">
                  <c:v>7.6</c:v>
                </c:pt>
                <c:pt idx="46">
                  <c:v>7.7</c:v>
                </c:pt>
                <c:pt idx="47">
                  <c:v>7.87</c:v>
                </c:pt>
                <c:pt idx="48">
                  <c:v>8.0500000000000007</c:v>
                </c:pt>
                <c:pt idx="49">
                  <c:v>8.36</c:v>
                </c:pt>
                <c:pt idx="50">
                  <c:v>9.4</c:v>
                </c:pt>
              </c:numCache>
            </c:numRef>
          </c:yVal>
          <c:smooth val="1"/>
        </c:ser>
        <c:ser>
          <c:idx val="1"/>
          <c:order val="1"/>
          <c:tx>
            <c:v>21 point curve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'Malate-Imidazole'!$G$3:$G$23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'Malate-Imidazole'!$F$3:$F$23</c:f>
              <c:numCache>
                <c:formatCode>General</c:formatCode>
                <c:ptCount val="21"/>
                <c:pt idx="0">
                  <c:v>1.94</c:v>
                </c:pt>
                <c:pt idx="1">
                  <c:v>2.2000000000000002</c:v>
                </c:pt>
                <c:pt idx="2">
                  <c:v>2.4300000000000002</c:v>
                </c:pt>
                <c:pt idx="3">
                  <c:v>2.61</c:v>
                </c:pt>
                <c:pt idx="4">
                  <c:v>2.83</c:v>
                </c:pt>
                <c:pt idx="5">
                  <c:v>2.99</c:v>
                </c:pt>
                <c:pt idx="6">
                  <c:v>3.15</c:v>
                </c:pt>
                <c:pt idx="7">
                  <c:v>3.32</c:v>
                </c:pt>
                <c:pt idx="8">
                  <c:v>3.48</c:v>
                </c:pt>
                <c:pt idx="9">
                  <c:v>3.71</c:v>
                </c:pt>
                <c:pt idx="10">
                  <c:v>3.95</c:v>
                </c:pt>
                <c:pt idx="11">
                  <c:v>4.25</c:v>
                </c:pt>
                <c:pt idx="12">
                  <c:v>4.6500000000000004</c:v>
                </c:pt>
                <c:pt idx="13">
                  <c:v>5.22</c:v>
                </c:pt>
                <c:pt idx="14">
                  <c:v>6.35</c:v>
                </c:pt>
                <c:pt idx="15">
                  <c:v>6.87</c:v>
                </c:pt>
                <c:pt idx="16">
                  <c:v>7.27</c:v>
                </c:pt>
                <c:pt idx="17">
                  <c:v>7.52</c:v>
                </c:pt>
                <c:pt idx="18">
                  <c:v>7.78</c:v>
                </c:pt>
                <c:pt idx="19">
                  <c:v>8.1199999999999992</c:v>
                </c:pt>
                <c:pt idx="20">
                  <c:v>10.039999999999999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272144"/>
        <c:axId val="462276064"/>
      </c:scatterChart>
      <c:valAx>
        <c:axId val="462272144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% added imidazole</a:t>
                </a:r>
              </a:p>
            </c:rich>
          </c:tx>
          <c:layout>
            <c:manualLayout>
              <c:xMode val="edge"/>
              <c:yMode val="edge"/>
              <c:x val="0.42530755711775053"/>
              <c:y val="0.891118681798012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276064"/>
        <c:crosses val="autoZero"/>
        <c:crossBetween val="midCat"/>
      </c:valAx>
      <c:valAx>
        <c:axId val="46227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Resultant pH</a:t>
                </a:r>
              </a:p>
            </c:rich>
          </c:tx>
          <c:layout>
            <c:manualLayout>
              <c:xMode val="edge"/>
              <c:yMode val="edge"/>
              <c:x val="2.8119507908611598E-2"/>
              <c:y val="0.378224097345998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272144"/>
        <c:crosses val="autoZero"/>
        <c:crossBetween val="midCat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Maleic acid vs Imidazole</a:t>
            </a:r>
          </a:p>
        </c:rich>
      </c:tx>
      <c:layout>
        <c:manualLayout>
          <c:xMode val="edge"/>
          <c:yMode val="edge"/>
          <c:x val="0.30224525043177869"/>
          <c:y val="2.9010238907849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4237175216545"/>
          <c:y val="0.14163834327533681"/>
          <c:w val="0.83937965407028292"/>
          <c:h val="0.7252565770122657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'Maleic Imidazole'!$B$2:$B$52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</c:numCache>
            </c:numRef>
          </c:cat>
          <c:val>
            <c:numRef>
              <c:f>'Maleic Imidazole'!$A$2:$A$52</c:f>
              <c:numCache>
                <c:formatCode>General</c:formatCode>
                <c:ptCount val="51"/>
                <c:pt idx="0">
                  <c:v>1.42</c:v>
                </c:pt>
                <c:pt idx="1">
                  <c:v>1.44</c:v>
                </c:pt>
                <c:pt idx="2">
                  <c:v>1.46</c:v>
                </c:pt>
                <c:pt idx="3">
                  <c:v>1.43</c:v>
                </c:pt>
                <c:pt idx="4">
                  <c:v>1.47</c:v>
                </c:pt>
                <c:pt idx="5">
                  <c:v>1.49</c:v>
                </c:pt>
                <c:pt idx="6">
                  <c:v>1.44</c:v>
                </c:pt>
                <c:pt idx="7">
                  <c:v>1.54</c:v>
                </c:pt>
                <c:pt idx="8">
                  <c:v>1.57</c:v>
                </c:pt>
                <c:pt idx="9">
                  <c:v>1.6</c:v>
                </c:pt>
                <c:pt idx="10">
                  <c:v>1.64</c:v>
                </c:pt>
                <c:pt idx="11">
                  <c:v>1.66</c:v>
                </c:pt>
                <c:pt idx="12">
                  <c:v>1.7</c:v>
                </c:pt>
                <c:pt idx="13">
                  <c:v>1.73</c:v>
                </c:pt>
                <c:pt idx="14">
                  <c:v>1.77</c:v>
                </c:pt>
                <c:pt idx="15">
                  <c:v>1.81</c:v>
                </c:pt>
                <c:pt idx="16">
                  <c:v>1.86</c:v>
                </c:pt>
                <c:pt idx="17">
                  <c:v>1.91</c:v>
                </c:pt>
                <c:pt idx="18">
                  <c:v>2.0099999999999998</c:v>
                </c:pt>
                <c:pt idx="19">
                  <c:v>2.0699999999999998</c:v>
                </c:pt>
                <c:pt idx="20">
                  <c:v>2.17</c:v>
                </c:pt>
                <c:pt idx="21">
                  <c:v>2.2599999999999998</c:v>
                </c:pt>
                <c:pt idx="22">
                  <c:v>2.38</c:v>
                </c:pt>
                <c:pt idx="23">
                  <c:v>2.58</c:v>
                </c:pt>
                <c:pt idx="24">
                  <c:v>2.93</c:v>
                </c:pt>
                <c:pt idx="25">
                  <c:v>4.09</c:v>
                </c:pt>
                <c:pt idx="26">
                  <c:v>4.8600000000000003</c:v>
                </c:pt>
                <c:pt idx="27">
                  <c:v>5.2</c:v>
                </c:pt>
                <c:pt idx="28">
                  <c:v>5.44</c:v>
                </c:pt>
                <c:pt idx="29">
                  <c:v>5.64</c:v>
                </c:pt>
                <c:pt idx="30">
                  <c:v>5.8</c:v>
                </c:pt>
                <c:pt idx="31">
                  <c:v>5.97</c:v>
                </c:pt>
                <c:pt idx="32">
                  <c:v>6.11</c:v>
                </c:pt>
                <c:pt idx="33">
                  <c:v>6.26</c:v>
                </c:pt>
                <c:pt idx="34">
                  <c:v>6.4</c:v>
                </c:pt>
                <c:pt idx="35">
                  <c:v>6.54</c:v>
                </c:pt>
                <c:pt idx="36">
                  <c:v>6.68</c:v>
                </c:pt>
                <c:pt idx="37">
                  <c:v>6.8</c:v>
                </c:pt>
                <c:pt idx="38">
                  <c:v>6.9</c:v>
                </c:pt>
                <c:pt idx="39">
                  <c:v>7</c:v>
                </c:pt>
                <c:pt idx="40">
                  <c:v>7.1</c:v>
                </c:pt>
                <c:pt idx="41">
                  <c:v>7.2</c:v>
                </c:pt>
                <c:pt idx="42">
                  <c:v>7.29</c:v>
                </c:pt>
                <c:pt idx="43">
                  <c:v>7.4</c:v>
                </c:pt>
                <c:pt idx="44">
                  <c:v>7.49</c:v>
                </c:pt>
                <c:pt idx="45">
                  <c:v>7.62</c:v>
                </c:pt>
                <c:pt idx="46">
                  <c:v>7.79</c:v>
                </c:pt>
                <c:pt idx="47">
                  <c:v>7.87</c:v>
                </c:pt>
                <c:pt idx="48">
                  <c:v>8.06</c:v>
                </c:pt>
                <c:pt idx="49">
                  <c:v>8.26</c:v>
                </c:pt>
                <c:pt idx="50">
                  <c:v>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274496"/>
        <c:axId val="462271360"/>
      </c:lineChart>
      <c:catAx>
        <c:axId val="46227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% Imidazole</a:t>
                </a:r>
              </a:p>
            </c:rich>
          </c:tx>
          <c:layout>
            <c:manualLayout>
              <c:xMode val="edge"/>
              <c:yMode val="edge"/>
              <c:x val="0.4715033159715139"/>
              <c:y val="0.92491539240188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2713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62271360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pH</a:t>
                </a:r>
              </a:p>
            </c:rich>
          </c:tx>
          <c:layout>
            <c:manualLayout>
              <c:xMode val="edge"/>
              <c:yMode val="edge"/>
              <c:x val="2.7633851468048375E-2"/>
              <c:y val="0.47952254261732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274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Maleic acid vs trizma base</a:t>
            </a:r>
          </a:p>
        </c:rich>
      </c:tx>
      <c:layout>
        <c:manualLayout>
          <c:xMode val="edge"/>
          <c:yMode val="edge"/>
          <c:x val="0.28670120898100171"/>
          <c:y val="2.9010238907849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4237175216545"/>
          <c:y val="0.14163834327533681"/>
          <c:w val="0.83937965407028292"/>
          <c:h val="0.7252565770122657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'Maleic Trizma'!$B$2:$B$52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</c:numCache>
            </c:numRef>
          </c:cat>
          <c:val>
            <c:numRef>
              <c:f>'Maleic Trizma'!$A$2:$A$52</c:f>
              <c:numCache>
                <c:formatCode>General</c:formatCode>
                <c:ptCount val="51"/>
                <c:pt idx="0">
                  <c:v>1.46</c:v>
                </c:pt>
                <c:pt idx="1">
                  <c:v>1.41</c:v>
                </c:pt>
                <c:pt idx="2">
                  <c:v>1.44</c:v>
                </c:pt>
                <c:pt idx="3">
                  <c:v>1.46</c:v>
                </c:pt>
                <c:pt idx="4">
                  <c:v>1.47</c:v>
                </c:pt>
                <c:pt idx="5">
                  <c:v>1.48</c:v>
                </c:pt>
                <c:pt idx="6">
                  <c:v>1.49</c:v>
                </c:pt>
                <c:pt idx="7">
                  <c:v>1.51</c:v>
                </c:pt>
                <c:pt idx="8">
                  <c:v>1.55</c:v>
                </c:pt>
                <c:pt idx="9">
                  <c:v>1.58</c:v>
                </c:pt>
                <c:pt idx="10">
                  <c:v>1.62</c:v>
                </c:pt>
                <c:pt idx="11">
                  <c:v>1.65</c:v>
                </c:pt>
                <c:pt idx="12">
                  <c:v>1.68</c:v>
                </c:pt>
                <c:pt idx="13">
                  <c:v>1.71</c:v>
                </c:pt>
                <c:pt idx="14">
                  <c:v>1.75</c:v>
                </c:pt>
                <c:pt idx="15">
                  <c:v>1.8</c:v>
                </c:pt>
                <c:pt idx="16">
                  <c:v>1.85</c:v>
                </c:pt>
                <c:pt idx="17">
                  <c:v>1.92</c:v>
                </c:pt>
                <c:pt idx="18">
                  <c:v>1.97</c:v>
                </c:pt>
                <c:pt idx="19">
                  <c:v>2.02</c:v>
                </c:pt>
                <c:pt idx="20">
                  <c:v>2.15</c:v>
                </c:pt>
                <c:pt idx="21">
                  <c:v>2.2200000000000002</c:v>
                </c:pt>
                <c:pt idx="22">
                  <c:v>2.4</c:v>
                </c:pt>
                <c:pt idx="23">
                  <c:v>2.5299999999999998</c:v>
                </c:pt>
                <c:pt idx="24">
                  <c:v>2.77</c:v>
                </c:pt>
                <c:pt idx="25">
                  <c:v>3.08</c:v>
                </c:pt>
                <c:pt idx="26">
                  <c:v>4.6900000000000004</c:v>
                </c:pt>
                <c:pt idx="27">
                  <c:v>5.12</c:v>
                </c:pt>
                <c:pt idx="28">
                  <c:v>5.38</c:v>
                </c:pt>
                <c:pt idx="29">
                  <c:v>5.62</c:v>
                </c:pt>
                <c:pt idx="30">
                  <c:v>5.84</c:v>
                </c:pt>
                <c:pt idx="31">
                  <c:v>6.06</c:v>
                </c:pt>
                <c:pt idx="32">
                  <c:v>6.3</c:v>
                </c:pt>
                <c:pt idx="33">
                  <c:v>6.66</c:v>
                </c:pt>
                <c:pt idx="34">
                  <c:v>7.06</c:v>
                </c:pt>
                <c:pt idx="35">
                  <c:v>7.4</c:v>
                </c:pt>
                <c:pt idx="36">
                  <c:v>7.62</c:v>
                </c:pt>
                <c:pt idx="37">
                  <c:v>7.8</c:v>
                </c:pt>
                <c:pt idx="38">
                  <c:v>7.96</c:v>
                </c:pt>
                <c:pt idx="39">
                  <c:v>8.08</c:v>
                </c:pt>
                <c:pt idx="40">
                  <c:v>8.1999999999999993</c:v>
                </c:pt>
                <c:pt idx="41">
                  <c:v>8.27</c:v>
                </c:pt>
                <c:pt idx="42">
                  <c:v>8.39</c:v>
                </c:pt>
                <c:pt idx="43">
                  <c:v>8.49</c:v>
                </c:pt>
                <c:pt idx="44">
                  <c:v>8.59</c:v>
                </c:pt>
                <c:pt idx="45">
                  <c:v>8.69</c:v>
                </c:pt>
                <c:pt idx="46">
                  <c:v>8.8000000000000007</c:v>
                </c:pt>
                <c:pt idx="47">
                  <c:v>8.92</c:v>
                </c:pt>
                <c:pt idx="48">
                  <c:v>9.06</c:v>
                </c:pt>
                <c:pt idx="49">
                  <c:v>9.2200000000000006</c:v>
                </c:pt>
                <c:pt idx="50">
                  <c:v>9.44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59128"/>
        <c:axId val="181259912"/>
      </c:lineChart>
      <c:catAx>
        <c:axId val="181259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% Trizma</a:t>
                </a:r>
              </a:p>
            </c:rich>
          </c:tx>
          <c:layout>
            <c:manualLayout>
              <c:xMode val="edge"/>
              <c:yMode val="edge"/>
              <c:x val="0.48877465446352875"/>
              <c:y val="0.92491539240188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2599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1259912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pH</a:t>
                </a:r>
              </a:p>
            </c:rich>
          </c:tx>
          <c:layout>
            <c:manualLayout>
              <c:xMode val="edge"/>
              <c:yMode val="edge"/>
              <c:x val="2.7633851468048375E-2"/>
              <c:y val="0.47952254261732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259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Malonate-Imidazole</a:t>
            </a:r>
          </a:p>
        </c:rich>
      </c:tx>
      <c:layout>
        <c:manualLayout>
          <c:xMode val="edge"/>
          <c:yMode val="edge"/>
          <c:x val="0.40452287685144905"/>
          <c:y val="2.83553875236295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51801949077669E-2"/>
          <c:y val="0.15500959487387295"/>
          <c:w val="0.90577945009437522"/>
          <c:h val="0.722117868802675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'Malonate-Imidazole'!$A$1</c:f>
              <c:strCache>
                <c:ptCount val="1"/>
                <c:pt idx="0">
                  <c:v>resultant pH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'Malonate-Imidazole'!$B$2:$B$52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</c:numCache>
            </c:numRef>
          </c:xVal>
          <c:yVal>
            <c:numRef>
              <c:f>'Malonate-Imidazole'!$A$2:$A$52</c:f>
              <c:numCache>
                <c:formatCode>General</c:formatCode>
                <c:ptCount val="51"/>
                <c:pt idx="0">
                  <c:v>1.9</c:v>
                </c:pt>
                <c:pt idx="1">
                  <c:v>1.9</c:v>
                </c:pt>
                <c:pt idx="2">
                  <c:v>1.92</c:v>
                </c:pt>
                <c:pt idx="3">
                  <c:v>1.94</c:v>
                </c:pt>
                <c:pt idx="4">
                  <c:v>1.97</c:v>
                </c:pt>
                <c:pt idx="5">
                  <c:v>1.99</c:v>
                </c:pt>
                <c:pt idx="6">
                  <c:v>2.04</c:v>
                </c:pt>
                <c:pt idx="7">
                  <c:v>2.08</c:v>
                </c:pt>
                <c:pt idx="8">
                  <c:v>2.12</c:v>
                </c:pt>
                <c:pt idx="9">
                  <c:v>2.17</c:v>
                </c:pt>
                <c:pt idx="10">
                  <c:v>2.21</c:v>
                </c:pt>
                <c:pt idx="11">
                  <c:v>2.2599999999999998</c:v>
                </c:pt>
                <c:pt idx="12">
                  <c:v>2.3199999999999998</c:v>
                </c:pt>
                <c:pt idx="13">
                  <c:v>2.38</c:v>
                </c:pt>
                <c:pt idx="14">
                  <c:v>2.44</c:v>
                </c:pt>
                <c:pt idx="15">
                  <c:v>2.5099999999999998</c:v>
                </c:pt>
                <c:pt idx="16">
                  <c:v>2.57</c:v>
                </c:pt>
                <c:pt idx="17">
                  <c:v>2.64</c:v>
                </c:pt>
                <c:pt idx="18">
                  <c:v>2.73</c:v>
                </c:pt>
                <c:pt idx="19">
                  <c:v>2.83</c:v>
                </c:pt>
                <c:pt idx="20">
                  <c:v>2.93</c:v>
                </c:pt>
                <c:pt idx="21">
                  <c:v>3.06</c:v>
                </c:pt>
                <c:pt idx="22">
                  <c:v>3.21</c:v>
                </c:pt>
                <c:pt idx="23">
                  <c:v>3.44</c:v>
                </c:pt>
                <c:pt idx="24">
                  <c:v>3.75</c:v>
                </c:pt>
                <c:pt idx="25">
                  <c:v>4.1500000000000004</c:v>
                </c:pt>
                <c:pt idx="26">
                  <c:v>4.47</c:v>
                </c:pt>
                <c:pt idx="27">
                  <c:v>4.72</c:v>
                </c:pt>
                <c:pt idx="28">
                  <c:v>4.9400000000000004</c:v>
                </c:pt>
                <c:pt idx="29">
                  <c:v>5.14</c:v>
                </c:pt>
                <c:pt idx="30">
                  <c:v>5.33</c:v>
                </c:pt>
                <c:pt idx="31">
                  <c:v>5.55</c:v>
                </c:pt>
                <c:pt idx="32">
                  <c:v>5.77</c:v>
                </c:pt>
                <c:pt idx="33">
                  <c:v>6.01</c:v>
                </c:pt>
                <c:pt idx="34">
                  <c:v>6.24</c:v>
                </c:pt>
                <c:pt idx="35">
                  <c:v>6.44</c:v>
                </c:pt>
                <c:pt idx="36">
                  <c:v>6.6</c:v>
                </c:pt>
                <c:pt idx="37">
                  <c:v>6.75</c:v>
                </c:pt>
                <c:pt idx="38">
                  <c:v>6.86</c:v>
                </c:pt>
                <c:pt idx="39">
                  <c:v>6.98</c:v>
                </c:pt>
                <c:pt idx="40">
                  <c:v>7.09</c:v>
                </c:pt>
                <c:pt idx="41">
                  <c:v>7.19</c:v>
                </c:pt>
                <c:pt idx="42">
                  <c:v>7.29</c:v>
                </c:pt>
                <c:pt idx="43">
                  <c:v>7.39</c:v>
                </c:pt>
                <c:pt idx="44">
                  <c:v>7.49</c:v>
                </c:pt>
                <c:pt idx="45">
                  <c:v>7.61</c:v>
                </c:pt>
                <c:pt idx="46">
                  <c:v>7.73</c:v>
                </c:pt>
                <c:pt idx="47">
                  <c:v>7.88</c:v>
                </c:pt>
                <c:pt idx="48">
                  <c:v>8.09</c:v>
                </c:pt>
                <c:pt idx="49">
                  <c:v>8.36</c:v>
                </c:pt>
                <c:pt idx="50">
                  <c:v>9.51</c:v>
                </c:pt>
              </c:numCache>
            </c:numRef>
          </c:yVal>
          <c:smooth val="1"/>
        </c:ser>
        <c:ser>
          <c:idx val="1"/>
          <c:order val="1"/>
          <c:tx>
            <c:v>2:1 [imidazole]:[malonic acid]</c:v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'Malonate-Imidazole'!$B$2:$B$52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</c:numCache>
            </c:numRef>
          </c:xVal>
          <c:yVal>
            <c:numRef>
              <c:f>'Malonate-Imidazole'!$E$2:$E$52</c:f>
              <c:numCache>
                <c:formatCode>General</c:formatCode>
                <c:ptCount val="51"/>
                <c:pt idx="0">
                  <c:v>1.96</c:v>
                </c:pt>
                <c:pt idx="1">
                  <c:v>2</c:v>
                </c:pt>
                <c:pt idx="2">
                  <c:v>2</c:v>
                </c:pt>
                <c:pt idx="3">
                  <c:v>2.0299999999999998</c:v>
                </c:pt>
                <c:pt idx="4">
                  <c:v>2.06</c:v>
                </c:pt>
                <c:pt idx="5">
                  <c:v>2.12</c:v>
                </c:pt>
                <c:pt idx="6">
                  <c:v>2.19</c:v>
                </c:pt>
                <c:pt idx="7">
                  <c:v>2.25</c:v>
                </c:pt>
                <c:pt idx="8">
                  <c:v>2.34</c:v>
                </c:pt>
                <c:pt idx="9">
                  <c:v>2.4300000000000002</c:v>
                </c:pt>
                <c:pt idx="10">
                  <c:v>2.52</c:v>
                </c:pt>
                <c:pt idx="11">
                  <c:v>2.63</c:v>
                </c:pt>
                <c:pt idx="12">
                  <c:v>2.77</c:v>
                </c:pt>
                <c:pt idx="13">
                  <c:v>2.92</c:v>
                </c:pt>
                <c:pt idx="14">
                  <c:v>3.12</c:v>
                </c:pt>
                <c:pt idx="15">
                  <c:v>3.38</c:v>
                </c:pt>
                <c:pt idx="16">
                  <c:v>3.75</c:v>
                </c:pt>
                <c:pt idx="17">
                  <c:v>4.1900000000000004</c:v>
                </c:pt>
                <c:pt idx="18">
                  <c:v>4.5199999999999996</c:v>
                </c:pt>
                <c:pt idx="19">
                  <c:v>4.75</c:v>
                </c:pt>
                <c:pt idx="20">
                  <c:v>5</c:v>
                </c:pt>
                <c:pt idx="21">
                  <c:v>5.19</c:v>
                </c:pt>
                <c:pt idx="22">
                  <c:v>5.38</c:v>
                </c:pt>
                <c:pt idx="23">
                  <c:v>5.59</c:v>
                </c:pt>
                <c:pt idx="24">
                  <c:v>5.83</c:v>
                </c:pt>
                <c:pt idx="25">
                  <c:v>6.07</c:v>
                </c:pt>
                <c:pt idx="26">
                  <c:v>6.28</c:v>
                </c:pt>
                <c:pt idx="27">
                  <c:v>6.45</c:v>
                </c:pt>
                <c:pt idx="28">
                  <c:v>6.58</c:v>
                </c:pt>
                <c:pt idx="29">
                  <c:v>6.7</c:v>
                </c:pt>
                <c:pt idx="30">
                  <c:v>6.8</c:v>
                </c:pt>
                <c:pt idx="31">
                  <c:v>6.9</c:v>
                </c:pt>
                <c:pt idx="32">
                  <c:v>6.98</c:v>
                </c:pt>
                <c:pt idx="33">
                  <c:v>7.05</c:v>
                </c:pt>
                <c:pt idx="34">
                  <c:v>7.13</c:v>
                </c:pt>
                <c:pt idx="35">
                  <c:v>7.2</c:v>
                </c:pt>
                <c:pt idx="36">
                  <c:v>7.27</c:v>
                </c:pt>
                <c:pt idx="37">
                  <c:v>7.34</c:v>
                </c:pt>
                <c:pt idx="38">
                  <c:v>7.41</c:v>
                </c:pt>
                <c:pt idx="39">
                  <c:v>7.46</c:v>
                </c:pt>
                <c:pt idx="40">
                  <c:v>7.53</c:v>
                </c:pt>
                <c:pt idx="41">
                  <c:v>7.62</c:v>
                </c:pt>
                <c:pt idx="42">
                  <c:v>7.69</c:v>
                </c:pt>
                <c:pt idx="43">
                  <c:v>7.77</c:v>
                </c:pt>
                <c:pt idx="44">
                  <c:v>7.86</c:v>
                </c:pt>
                <c:pt idx="45">
                  <c:v>7.95</c:v>
                </c:pt>
                <c:pt idx="46">
                  <c:v>8.07</c:v>
                </c:pt>
                <c:pt idx="47">
                  <c:v>8.19</c:v>
                </c:pt>
                <c:pt idx="48">
                  <c:v>8.3699999999999992</c:v>
                </c:pt>
                <c:pt idx="49">
                  <c:v>8.66</c:v>
                </c:pt>
                <c:pt idx="50">
                  <c:v>9.34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275280"/>
        <c:axId val="462277240"/>
      </c:scatterChart>
      <c:valAx>
        <c:axId val="46227528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% added imidazole</a:t>
                </a:r>
              </a:p>
            </c:rich>
          </c:tx>
          <c:layout>
            <c:manualLayout>
              <c:xMode val="edge"/>
              <c:yMode val="edge"/>
              <c:x val="0.42530750867196881"/>
              <c:y val="0.891118685778644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277240"/>
        <c:crosses val="autoZero"/>
        <c:crossBetween val="midCat"/>
      </c:valAx>
      <c:valAx>
        <c:axId val="462277240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Resultant pH</a:t>
                </a:r>
              </a:p>
            </c:rich>
          </c:tx>
          <c:layout>
            <c:manualLayout>
              <c:xMode val="edge"/>
              <c:yMode val="edge"/>
              <c:x val="2.8119468734749863E-2"/>
              <c:y val="0.37822405469637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275280"/>
        <c:crosses val="autoZero"/>
        <c:crossBetween val="midCat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85724</xdr:colOff>
      <xdr:row>29</xdr:row>
      <xdr:rowOff>157161</xdr:rowOff>
    </xdr:from>
    <xdr:to>
      <xdr:col>21</xdr:col>
      <xdr:colOff>190499</xdr:colOff>
      <xdr:row>50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5</xdr:row>
      <xdr:rowOff>114300</xdr:rowOff>
    </xdr:from>
    <xdr:to>
      <xdr:col>13</xdr:col>
      <xdr:colOff>285750</xdr:colOff>
      <xdr:row>33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14</xdr:row>
      <xdr:rowOff>33337</xdr:rowOff>
    </xdr:from>
    <xdr:to>
      <xdr:col>24</xdr:col>
      <xdr:colOff>371475</xdr:colOff>
      <xdr:row>32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28</xdr:row>
      <xdr:rowOff>157162</xdr:rowOff>
    </xdr:from>
    <xdr:to>
      <xdr:col>21</xdr:col>
      <xdr:colOff>438150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8</xdr:row>
      <xdr:rowOff>28575</xdr:rowOff>
    </xdr:from>
    <xdr:to>
      <xdr:col>14</xdr:col>
      <xdr:colOff>247650</xdr:colOff>
      <xdr:row>46</xdr:row>
      <xdr:rowOff>9525</xdr:rowOff>
    </xdr:to>
    <xdr:graphicFrame macro="">
      <xdr:nvGraphicFramePr>
        <xdr:cNvPr id="22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7</xdr:row>
      <xdr:rowOff>47625</xdr:rowOff>
    </xdr:from>
    <xdr:to>
      <xdr:col>12</xdr:col>
      <xdr:colOff>457200</xdr:colOff>
      <xdr:row>41</xdr:row>
      <xdr:rowOff>123825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57</xdr:row>
      <xdr:rowOff>28575</xdr:rowOff>
    </xdr:from>
    <xdr:to>
      <xdr:col>8</xdr:col>
      <xdr:colOff>314325</xdr:colOff>
      <xdr:row>85</xdr:row>
      <xdr:rowOff>76200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6</xdr:row>
      <xdr:rowOff>142875</xdr:rowOff>
    </xdr:from>
    <xdr:to>
      <xdr:col>14</xdr:col>
      <xdr:colOff>0</xdr:colOff>
      <xdr:row>41</xdr:row>
      <xdr:rowOff>57150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7</xdr:row>
      <xdr:rowOff>47625</xdr:rowOff>
    </xdr:from>
    <xdr:to>
      <xdr:col>12</xdr:col>
      <xdr:colOff>457200</xdr:colOff>
      <xdr:row>41</xdr:row>
      <xdr:rowOff>123825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10</xdr:row>
      <xdr:rowOff>152400</xdr:rowOff>
    </xdr:from>
    <xdr:to>
      <xdr:col>17</xdr:col>
      <xdr:colOff>142875</xdr:colOff>
      <xdr:row>31</xdr:row>
      <xdr:rowOff>104775</xdr:rowOff>
    </xdr:to>
    <xdr:graphicFrame macro="">
      <xdr:nvGraphicFramePr>
        <xdr:cNvPr id="20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3</xdr:row>
      <xdr:rowOff>142875</xdr:rowOff>
    </xdr:from>
    <xdr:to>
      <xdr:col>16</xdr:col>
      <xdr:colOff>400050</xdr:colOff>
      <xdr:row>24</xdr:row>
      <xdr:rowOff>66675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7</xdr:row>
      <xdr:rowOff>47625</xdr:rowOff>
    </xdr:from>
    <xdr:to>
      <xdr:col>12</xdr:col>
      <xdr:colOff>457200</xdr:colOff>
      <xdr:row>41</xdr:row>
      <xdr:rowOff>123825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7</xdr:row>
      <xdr:rowOff>47625</xdr:rowOff>
    </xdr:from>
    <xdr:to>
      <xdr:col>12</xdr:col>
      <xdr:colOff>457200</xdr:colOff>
      <xdr:row>41</xdr:row>
      <xdr:rowOff>123825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2</xdr:row>
      <xdr:rowOff>47625</xdr:rowOff>
    </xdr:from>
    <xdr:to>
      <xdr:col>19</xdr:col>
      <xdr:colOff>409575</xdr:colOff>
      <xdr:row>33</xdr:row>
      <xdr:rowOff>66675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8"/>
  <sheetViews>
    <sheetView tabSelected="1" workbookViewId="0">
      <selection activeCell="A18" sqref="A18"/>
    </sheetView>
  </sheetViews>
  <sheetFormatPr defaultRowHeight="18" x14ac:dyDescent="0.25"/>
  <cols>
    <col min="1" max="1" width="54" bestFit="1" customWidth="1"/>
    <col min="2" max="2" width="11.7109375" hidden="1" customWidth="1"/>
    <col min="3" max="3" width="27.140625" hidden="1" customWidth="1"/>
    <col min="4" max="4" width="14" hidden="1" customWidth="1"/>
    <col min="5" max="5" width="11.85546875" hidden="1" customWidth="1"/>
    <col min="6" max="6" width="9.140625" style="4" hidden="1" customWidth="1"/>
    <col min="7" max="7" width="14.5703125" style="2" hidden="1" customWidth="1"/>
    <col min="8" max="8" width="20.85546875" hidden="1" customWidth="1"/>
    <col min="9" max="9" width="14" style="3" hidden="1" customWidth="1"/>
    <col min="10" max="10" width="12.28515625" style="30" bestFit="1" customWidth="1"/>
    <col min="11" max="11" width="19.42578125" hidden="1" customWidth="1"/>
    <col min="12" max="12" width="12.7109375" style="30" bestFit="1" customWidth="1"/>
    <col min="13" max="13" width="23" hidden="1" customWidth="1"/>
    <col min="14" max="14" width="11.7109375" style="11" customWidth="1"/>
    <col min="15" max="21" width="11.7109375" hidden="1" customWidth="1"/>
    <col min="22" max="22" width="13.85546875" style="12" bestFit="1" customWidth="1"/>
    <col min="23" max="23" width="14.28515625" style="13" bestFit="1" customWidth="1"/>
    <col min="24" max="24" width="55.7109375" customWidth="1"/>
    <col min="25" max="25" width="9.140625" customWidth="1"/>
  </cols>
  <sheetData>
    <row r="1" spans="1:25" s="16" customFormat="1" ht="37.5" customHeight="1" x14ac:dyDescent="0.2">
      <c r="A1" s="10" t="s">
        <v>166</v>
      </c>
      <c r="B1" s="16" t="s">
        <v>154</v>
      </c>
      <c r="C1" s="16" t="s">
        <v>0</v>
      </c>
      <c r="D1" s="16" t="s">
        <v>1</v>
      </c>
      <c r="E1" s="16" t="s">
        <v>21</v>
      </c>
      <c r="F1" s="17" t="s">
        <v>38</v>
      </c>
      <c r="G1" s="18" t="s">
        <v>2</v>
      </c>
      <c r="H1" s="16" t="s">
        <v>37</v>
      </c>
      <c r="I1" s="19" t="s">
        <v>3</v>
      </c>
      <c r="J1" s="29" t="s">
        <v>4</v>
      </c>
      <c r="K1" s="16" t="s">
        <v>40</v>
      </c>
      <c r="L1" s="29" t="s">
        <v>5</v>
      </c>
      <c r="M1" s="16" t="s">
        <v>40</v>
      </c>
      <c r="N1" s="20" t="s">
        <v>11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21" t="s">
        <v>12</v>
      </c>
      <c r="W1" s="22" t="s">
        <v>13</v>
      </c>
      <c r="X1" s="16" t="s">
        <v>41</v>
      </c>
    </row>
    <row r="2" spans="1:25" ht="18.75" x14ac:dyDescent="0.3">
      <c r="A2" t="s">
        <v>203</v>
      </c>
      <c r="B2" t="str">
        <f t="shared" ref="B2:B23" si="0">CONCATENATE((E2-1)," - ",(E2+1))</f>
        <v>5.62 - 7.62</v>
      </c>
      <c r="C2" s="1" t="s">
        <v>202</v>
      </c>
      <c r="D2">
        <v>190.16</v>
      </c>
      <c r="E2">
        <v>6.62</v>
      </c>
      <c r="F2" s="4">
        <v>-0.11</v>
      </c>
      <c r="G2" s="2" t="s">
        <v>24</v>
      </c>
      <c r="H2">
        <v>0.5</v>
      </c>
      <c r="I2" s="3">
        <f t="shared" ref="I2:I17" si="1">D2*H2/10</f>
        <v>9.5079999999999991</v>
      </c>
      <c r="J2" s="30">
        <v>5.5</v>
      </c>
      <c r="K2" t="s">
        <v>25</v>
      </c>
      <c r="L2" s="30">
        <v>7.5</v>
      </c>
      <c r="M2" t="s">
        <v>25</v>
      </c>
      <c r="N2" s="11">
        <v>6.5</v>
      </c>
      <c r="O2">
        <f t="shared" ref="O2:O23" si="2">10^(J2-E2)</f>
        <v>7.5857757502918358E-2</v>
      </c>
      <c r="P2">
        <f t="shared" ref="P2:P23" si="3">10^(L2-E2)</f>
        <v>7.5857757502918375</v>
      </c>
      <c r="Q2">
        <f t="shared" ref="Q2:Q23" si="4">10^(N2-E2)</f>
        <v>0.75857757502918355</v>
      </c>
      <c r="R2">
        <f t="shared" ref="R2:R23" si="5">1/(1+O2)</f>
        <v>0.92949090437477033</v>
      </c>
      <c r="S2">
        <f t="shared" ref="S2:S23" si="6">1/(1+P2)</f>
        <v>0.11647171194356075</v>
      </c>
      <c r="T2">
        <f t="shared" ref="T2:T23" si="7">1/(1+1/O2)</f>
        <v>7.0509095625229612E-2</v>
      </c>
      <c r="U2">
        <f t="shared" ref="U2:U23" si="8">1/(1+1/P2)</f>
        <v>0.88352828805643924</v>
      </c>
      <c r="V2" s="14">
        <f t="shared" ref="V2:V23" si="9">((Q2*S2)-U2)/(T2-U2-(Q2*(R2-S2)))</f>
        <v>0.55616113881391005</v>
      </c>
      <c r="W2" s="15">
        <f t="shared" ref="W2:W23" si="10">1-V2</f>
        <v>0.44383886118608995</v>
      </c>
      <c r="X2" s="1" t="s">
        <v>204</v>
      </c>
      <c r="Y2" t="s">
        <v>203</v>
      </c>
    </row>
    <row r="3" spans="1:25" ht="18.75" x14ac:dyDescent="0.3">
      <c r="A3" t="s">
        <v>22</v>
      </c>
      <c r="B3" t="str">
        <f>CONCATENATE((E3-1)," - ",(E3+1))</f>
        <v>7.35 - 9.35</v>
      </c>
      <c r="C3" s="1" t="s">
        <v>23</v>
      </c>
      <c r="D3">
        <v>163.16999999999999</v>
      </c>
      <c r="E3">
        <v>8.35</v>
      </c>
      <c r="F3" s="4">
        <v>-1.7999999999999999E-2</v>
      </c>
      <c r="G3" s="2" t="s">
        <v>24</v>
      </c>
      <c r="H3">
        <v>1</v>
      </c>
      <c r="I3" s="3">
        <f>D3*H3/10</f>
        <v>16.317</v>
      </c>
      <c r="J3" s="30">
        <v>7.3</v>
      </c>
      <c r="K3" t="s">
        <v>25</v>
      </c>
      <c r="L3" s="30">
        <v>9.3000000000000007</v>
      </c>
      <c r="M3" t="s">
        <v>25</v>
      </c>
      <c r="N3" s="11">
        <v>9</v>
      </c>
      <c r="O3">
        <f>10^(J3-E3)</f>
        <v>8.9125093813374578E-2</v>
      </c>
      <c r="P3">
        <f>10^(L3-E3)</f>
        <v>8.9125093813374772</v>
      </c>
      <c r="Q3">
        <f>10^(N3-E3)</f>
        <v>4.4668359215096354</v>
      </c>
      <c r="R3">
        <f>1/(1+O3)</f>
        <v>0.91816817524484806</v>
      </c>
      <c r="S3">
        <f>1/(1+P3)</f>
        <v>0.10088262835672311</v>
      </c>
      <c r="T3">
        <f>1/(1+1/O3)</f>
        <v>8.1831824755152022E-2</v>
      </c>
      <c r="U3">
        <f>1/(1+1/P3)</f>
        <v>0.89911737164327687</v>
      </c>
      <c r="V3" s="14">
        <f>((Q3*S3)-U3)/(T3-U3-(Q3*(R3-S3)))</f>
        <v>0.10037928329415627</v>
      </c>
      <c r="W3" s="15">
        <f>1-V3</f>
        <v>0.89962071670584376</v>
      </c>
      <c r="X3" s="1" t="s">
        <v>45</v>
      </c>
      <c r="Y3" t="s">
        <v>22</v>
      </c>
    </row>
    <row r="4" spans="1:25" ht="18.75" x14ac:dyDescent="0.3">
      <c r="A4" t="s">
        <v>26</v>
      </c>
      <c r="B4" t="str">
        <f>CONCATENATE((E4-1)," - ",(E4+1))</f>
        <v>5.46 - 7.46</v>
      </c>
      <c r="C4" s="1" t="s">
        <v>27</v>
      </c>
      <c r="D4">
        <v>209.24</v>
      </c>
      <c r="E4">
        <v>6.46</v>
      </c>
      <c r="F4" s="4">
        <v>-8.0000000000000002E-3</v>
      </c>
      <c r="G4" s="2" t="s">
        <v>39</v>
      </c>
      <c r="H4">
        <v>1</v>
      </c>
      <c r="I4" s="3">
        <f>D4*H4/10</f>
        <v>20.923999999999999</v>
      </c>
      <c r="J4" s="30">
        <v>5.5</v>
      </c>
      <c r="K4" t="s">
        <v>29</v>
      </c>
      <c r="L4" s="30">
        <v>7.5</v>
      </c>
      <c r="M4" t="s">
        <v>29</v>
      </c>
      <c r="N4" s="11">
        <v>5.5</v>
      </c>
      <c r="O4">
        <f>10^(J4-E4)</f>
        <v>0.10964781961431849</v>
      </c>
      <c r="P4">
        <f>10^(L4-E4)</f>
        <v>10.964781961431854</v>
      </c>
      <c r="Q4">
        <f>10^(N4-E4)</f>
        <v>0.10964781961431849</v>
      </c>
      <c r="R4">
        <f>1/(1+O4)</f>
        <v>0.9011868291216677</v>
      </c>
      <c r="S4">
        <f>1/(1+P4)</f>
        <v>8.357862293048654E-2</v>
      </c>
      <c r="T4">
        <f>1/(1+1/O4)</f>
        <v>9.8813170878332288E-2</v>
      </c>
      <c r="U4">
        <f>1/(1+1/P4)</f>
        <v>0.91642137706951343</v>
      </c>
      <c r="V4" s="14">
        <f>((Q4*S4)-U4)/(T4-U4-(Q4*(R4-S4)))</f>
        <v>1.0000000000000002</v>
      </c>
      <c r="W4" s="15">
        <f>1-V4</f>
        <v>0</v>
      </c>
      <c r="Y4" t="s">
        <v>26</v>
      </c>
    </row>
    <row r="5" spans="1:25" ht="18.75" x14ac:dyDescent="0.3">
      <c r="A5" t="s">
        <v>57</v>
      </c>
      <c r="B5" t="str">
        <f>CONCATENATE((E5-1)," - ",(E5+1))</f>
        <v>5.8 - 7.8</v>
      </c>
      <c r="C5" s="1" t="s">
        <v>56</v>
      </c>
      <c r="D5">
        <v>282.33</v>
      </c>
      <c r="E5">
        <v>6.8</v>
      </c>
      <c r="G5" s="2" t="s">
        <v>59</v>
      </c>
      <c r="H5">
        <v>1</v>
      </c>
      <c r="I5" s="3">
        <f>D5*H5/10</f>
        <v>28.232999999999997</v>
      </c>
      <c r="J5" s="30">
        <v>6</v>
      </c>
      <c r="K5" t="s">
        <v>29</v>
      </c>
      <c r="L5" s="30">
        <v>8</v>
      </c>
      <c r="M5" t="s">
        <v>29</v>
      </c>
      <c r="N5" s="11">
        <v>6.5</v>
      </c>
      <c r="O5">
        <f>10^(J5-E5)</f>
        <v>0.1584893192461114</v>
      </c>
      <c r="P5">
        <f>10^(L5-E5)</f>
        <v>15.848931924611144</v>
      </c>
      <c r="Q5">
        <f>10^(N5-E5)</f>
        <v>0.50118723362727247</v>
      </c>
      <c r="R5">
        <f>1/(1+O5)</f>
        <v>0.86319311139678989</v>
      </c>
      <c r="S5">
        <f>1/(1+P5)</f>
        <v>5.9350943102767569E-2</v>
      </c>
      <c r="T5">
        <f>1/(1+1/O5)</f>
        <v>0.13680688860321003</v>
      </c>
      <c r="U5">
        <f>1/(1+1/P5)</f>
        <v>0.94064905689723255</v>
      </c>
      <c r="V5" s="14">
        <f>((Q5*S5)-U5)/(T5-U5-(Q5*(R5-S5)))</f>
        <v>0.75486022681309328</v>
      </c>
      <c r="W5" s="15">
        <f>1-V5</f>
        <v>0.24513977318690672</v>
      </c>
      <c r="Y5" t="s">
        <v>57</v>
      </c>
    </row>
    <row r="6" spans="1:25" ht="18.75" x14ac:dyDescent="0.3">
      <c r="A6" t="s">
        <v>58</v>
      </c>
      <c r="B6" t="str">
        <f>CONCATENATE((E6-1)," - ",(E6+1))</f>
        <v>8 - 10</v>
      </c>
      <c r="C6" s="1" t="s">
        <v>56</v>
      </c>
      <c r="D6">
        <v>282.33</v>
      </c>
      <c r="E6">
        <v>9</v>
      </c>
      <c r="G6" s="2" t="s">
        <v>59</v>
      </c>
      <c r="H6">
        <v>1</v>
      </c>
      <c r="I6" s="3">
        <f>D6*H6/10</f>
        <v>28.232999999999997</v>
      </c>
      <c r="J6" s="30">
        <v>8</v>
      </c>
      <c r="K6" t="s">
        <v>29</v>
      </c>
      <c r="L6" s="30">
        <v>10</v>
      </c>
      <c r="M6" t="s">
        <v>29</v>
      </c>
      <c r="N6" s="11">
        <v>9</v>
      </c>
      <c r="O6">
        <f>10^(J6-E6)</f>
        <v>0.1</v>
      </c>
      <c r="P6">
        <f>10^(L6-E6)</f>
        <v>10</v>
      </c>
      <c r="Q6">
        <f>10^(N6-E6)</f>
        <v>1</v>
      </c>
      <c r="R6">
        <f>1/(1+O6)</f>
        <v>0.90909090909090906</v>
      </c>
      <c r="S6">
        <f>1/(1+P6)</f>
        <v>9.0909090909090912E-2</v>
      </c>
      <c r="T6">
        <f>1/(1+1/O6)</f>
        <v>9.0909090909090912E-2</v>
      </c>
      <c r="U6">
        <f>1/(1+1/P6)</f>
        <v>0.90909090909090906</v>
      </c>
      <c r="V6" s="14">
        <f>((Q6*S6)-U6)/(T6-U6-(Q6*(R6-S6)))</f>
        <v>0.5</v>
      </c>
      <c r="W6" s="15">
        <f>1-V6</f>
        <v>0.5</v>
      </c>
      <c r="Y6" t="s">
        <v>58</v>
      </c>
    </row>
    <row r="7" spans="1:25" ht="18.75" x14ac:dyDescent="0.3">
      <c r="A7" t="s">
        <v>32</v>
      </c>
      <c r="B7" t="str">
        <f>CONCATENATE((E7-1)," - ",(E7+1))</f>
        <v>9.4 - 11.4</v>
      </c>
      <c r="C7" s="1" t="s">
        <v>33</v>
      </c>
      <c r="D7">
        <v>221.32</v>
      </c>
      <c r="E7">
        <v>10.4</v>
      </c>
      <c r="F7" s="4">
        <v>-2.1000000000000001E-2</v>
      </c>
      <c r="G7" s="2" t="s">
        <v>42</v>
      </c>
      <c r="H7">
        <v>0.5</v>
      </c>
      <c r="I7" s="3">
        <f>D7*H7/10</f>
        <v>11.065999999999999</v>
      </c>
      <c r="J7" s="30">
        <v>9.4</v>
      </c>
      <c r="K7" t="s">
        <v>34</v>
      </c>
      <c r="L7" s="30">
        <v>11.4</v>
      </c>
      <c r="M7" t="s">
        <v>25</v>
      </c>
      <c r="N7" s="11">
        <v>10.5</v>
      </c>
      <c r="O7">
        <f>10^(J7-E7)</f>
        <v>0.1</v>
      </c>
      <c r="P7">
        <f>10^(L7-E7)</f>
        <v>10</v>
      </c>
      <c r="Q7">
        <f>10^(N7-E7)</f>
        <v>1.2589254117941662</v>
      </c>
      <c r="R7">
        <f>1/(1+O7)</f>
        <v>0.90909090909090906</v>
      </c>
      <c r="S7">
        <f>1/(1+P7)</f>
        <v>9.0909090909090912E-2</v>
      </c>
      <c r="T7">
        <f>1/(1+1/O7)</f>
        <v>9.0909090909090912E-2</v>
      </c>
      <c r="U7">
        <f>1/(1+1/P7)</f>
        <v>0.90909090909090906</v>
      </c>
      <c r="V7" s="14">
        <f>((Q7*S7)-U7)/(T7-U7-(Q7*(R7-S7)))</f>
        <v>0.4299524476238647</v>
      </c>
      <c r="W7" s="15">
        <f>1-V7</f>
        <v>0.57004755237613525</v>
      </c>
      <c r="Y7" t="s">
        <v>32</v>
      </c>
    </row>
    <row r="8" spans="1:25" ht="18.75" x14ac:dyDescent="0.3">
      <c r="A8" t="s">
        <v>35</v>
      </c>
      <c r="B8" t="str">
        <f>CONCATENATE((E8-1)," - ",(E8+1))</f>
        <v>8.3 - 10.3</v>
      </c>
      <c r="C8" s="1" t="s">
        <v>36</v>
      </c>
      <c r="D8">
        <v>207.29</v>
      </c>
      <c r="E8">
        <v>9.3000000000000007</v>
      </c>
      <c r="F8" s="4">
        <v>-1.0999999999999999E-2</v>
      </c>
      <c r="G8" s="2" t="s">
        <v>43</v>
      </c>
      <c r="H8">
        <v>1</v>
      </c>
      <c r="I8" s="3">
        <f>D8*H8/10</f>
        <v>20.728999999999999</v>
      </c>
      <c r="J8" s="30">
        <v>8.5</v>
      </c>
      <c r="K8" t="s">
        <v>34</v>
      </c>
      <c r="L8" s="30">
        <v>10</v>
      </c>
      <c r="M8" t="s">
        <v>25</v>
      </c>
      <c r="N8" s="11">
        <v>9.5</v>
      </c>
      <c r="O8">
        <f>10^(J8-E8)</f>
        <v>0.15848931924611104</v>
      </c>
      <c r="P8">
        <f>10^(L8-E8)</f>
        <v>5.0118723362727149</v>
      </c>
      <c r="Q8">
        <f>10^(N8-E8)</f>
        <v>1.5848931924611109</v>
      </c>
      <c r="R8">
        <f>1/(1+O8)</f>
        <v>0.86319311139679022</v>
      </c>
      <c r="S8">
        <f>1/(1+P8)</f>
        <v>0.16633753081656211</v>
      </c>
      <c r="T8">
        <f>1/(1+1/O8)</f>
        <v>0.13680688860320978</v>
      </c>
      <c r="U8">
        <f>1/(1+1/P8)</f>
        <v>0.83366246918343789</v>
      </c>
      <c r="V8" s="14">
        <f>((Q8*S8)-U8)/(T8-U8-(Q8*(R8-S8)))</f>
        <v>0.31645818039754714</v>
      </c>
      <c r="W8" s="15">
        <f>1-V8</f>
        <v>0.68354181960245286</v>
      </c>
      <c r="Y8" t="s">
        <v>35</v>
      </c>
    </row>
    <row r="9" spans="1:25" ht="18.75" x14ac:dyDescent="0.3">
      <c r="A9" t="s">
        <v>216</v>
      </c>
      <c r="B9" s="1" t="s">
        <v>218</v>
      </c>
      <c r="C9" s="1" t="s">
        <v>217</v>
      </c>
      <c r="D9">
        <v>75.069999999999993</v>
      </c>
      <c r="E9">
        <v>9.6</v>
      </c>
      <c r="F9" s="4">
        <v>-2.5000000000000001E-2</v>
      </c>
      <c r="G9" s="34" t="s">
        <v>219</v>
      </c>
      <c r="H9">
        <v>1</v>
      </c>
      <c r="I9" s="3">
        <f>D9*H9/10</f>
        <v>7.5069999999999997</v>
      </c>
      <c r="J9" s="30">
        <v>8.5</v>
      </c>
      <c r="K9" s="1" t="s">
        <v>34</v>
      </c>
      <c r="L9" s="30">
        <v>10.5</v>
      </c>
      <c r="M9" s="1" t="s">
        <v>25</v>
      </c>
      <c r="N9" s="11">
        <v>9.5</v>
      </c>
      <c r="O9">
        <f>10^(J9-E9)</f>
        <v>7.9432823472428207E-2</v>
      </c>
      <c r="P9">
        <f>10^(L9-E9)</f>
        <v>7.9432823472428247</v>
      </c>
      <c r="Q9">
        <f>10^(N9-E9)</f>
        <v>0.79432823472428216</v>
      </c>
      <c r="R9">
        <f>1/(1+O9)</f>
        <v>0.92641244388242638</v>
      </c>
      <c r="S9">
        <f>1/(1+P9)</f>
        <v>0.11181576977811683</v>
      </c>
      <c r="T9">
        <f>1/(1+1/O9)</f>
        <v>7.3587556117573574E-2</v>
      </c>
      <c r="U9">
        <f>1/(1+1/P9)</f>
        <v>0.8881842302218832</v>
      </c>
      <c r="V9" s="14">
        <f>((Q9*S9)-U9)/(T9-U9-(Q9*(R9-S9)))</f>
        <v>0.5468913367146031</v>
      </c>
      <c r="W9" s="15">
        <f>1-V9</f>
        <v>0.4531086632853969</v>
      </c>
    </row>
    <row r="10" spans="1:25" ht="18.75" x14ac:dyDescent="0.3">
      <c r="A10" t="s">
        <v>220</v>
      </c>
      <c r="B10" s="1" t="s">
        <v>221</v>
      </c>
      <c r="C10" s="1" t="s">
        <v>222</v>
      </c>
      <c r="D10">
        <v>132.12</v>
      </c>
      <c r="E10">
        <v>8.3000000000000007</v>
      </c>
      <c r="G10" s="34" t="s">
        <v>219</v>
      </c>
      <c r="H10">
        <v>1</v>
      </c>
      <c r="I10" s="3">
        <f>D10*H10/10</f>
        <v>13.212</v>
      </c>
      <c r="J10" s="30">
        <v>7.3</v>
      </c>
      <c r="K10" s="1" t="s">
        <v>25</v>
      </c>
      <c r="L10" s="30">
        <v>9.3000000000000007</v>
      </c>
      <c r="M10" s="1" t="s">
        <v>25</v>
      </c>
      <c r="N10" s="11">
        <v>8.5</v>
      </c>
      <c r="O10">
        <f>10^(J10-E10)</f>
        <v>9.9999999999999756E-2</v>
      </c>
      <c r="P10">
        <f>10^(L10-E10)</f>
        <v>10</v>
      </c>
      <c r="Q10">
        <f>10^(N10-E10)</f>
        <v>1.5848931924611109</v>
      </c>
      <c r="R10">
        <f>1/(1+O10)</f>
        <v>0.90909090909090939</v>
      </c>
      <c r="S10">
        <f>1/(1+P10)</f>
        <v>9.0909090909090912E-2</v>
      </c>
      <c r="T10">
        <f>1/(1+1/O10)</f>
        <v>9.0909090909090703E-2</v>
      </c>
      <c r="U10">
        <f>1/(1+1/P10)</f>
        <v>0.90909090909090906</v>
      </c>
      <c r="V10" s="14">
        <f>((Q10*S10)-U10)/(T10-U10-(Q10*(R10-S10)))</f>
        <v>0.36172166425726998</v>
      </c>
      <c r="W10" s="15">
        <f>1-V10</f>
        <v>0.63827833574272996</v>
      </c>
    </row>
    <row r="11" spans="1:25" ht="18.75" x14ac:dyDescent="0.3">
      <c r="A11" t="s">
        <v>46</v>
      </c>
      <c r="B11" t="str">
        <f>CONCATENATE((E11-1)," - ",(E11+1))</f>
        <v>6.55 - 8.55</v>
      </c>
      <c r="C11" s="1" t="s">
        <v>47</v>
      </c>
      <c r="D11">
        <v>238.3</v>
      </c>
      <c r="E11">
        <v>7.55</v>
      </c>
      <c r="F11" s="4">
        <v>-1.4E-2</v>
      </c>
      <c r="G11" s="2" t="s">
        <v>48</v>
      </c>
      <c r="H11">
        <v>1</v>
      </c>
      <c r="I11" s="3">
        <f>D11*H11/10</f>
        <v>23.830000000000002</v>
      </c>
      <c r="J11" s="30">
        <v>6.8</v>
      </c>
      <c r="K11" t="s">
        <v>25</v>
      </c>
      <c r="L11" s="30">
        <v>8.1999999999999993</v>
      </c>
      <c r="M11" t="s">
        <v>25</v>
      </c>
      <c r="N11" s="11">
        <v>7.5</v>
      </c>
      <c r="O11">
        <f>10^(J11-E11)</f>
        <v>0.17782794100389224</v>
      </c>
      <c r="P11">
        <f>10^(L11-E11)</f>
        <v>4.4668359215096265</v>
      </c>
      <c r="Q11">
        <f>10^(N11-E11)</f>
        <v>0.89125093813374601</v>
      </c>
      <c r="R11">
        <f>1/(1+O11)</f>
        <v>0.84902044278867672</v>
      </c>
      <c r="S11">
        <f>1/(1+P11)</f>
        <v>0.18292116580002593</v>
      </c>
      <c r="T11">
        <f>1/(1+1/O11)</f>
        <v>0.15097955721132328</v>
      </c>
      <c r="U11">
        <f>1/(1+1/P11)</f>
        <v>0.81707883419997407</v>
      </c>
      <c r="V11" s="14">
        <f>((Q11*S11)-U11)/(T11-U11-(Q11*(R11-S11)))</f>
        <v>0.51918596827742081</v>
      </c>
      <c r="W11" s="15">
        <f>1-V11</f>
        <v>0.48081403172257919</v>
      </c>
      <c r="X11" s="1" t="s">
        <v>49</v>
      </c>
      <c r="Y11" t="s">
        <v>46</v>
      </c>
    </row>
    <row r="12" spans="1:25" ht="18.75" x14ac:dyDescent="0.3">
      <c r="A12" t="s">
        <v>50</v>
      </c>
      <c r="B12" t="str">
        <f>CONCATENATE((E12-1)," - ",(E12+1))</f>
        <v>6.05 - 8.05</v>
      </c>
      <c r="C12" s="1" t="s">
        <v>51</v>
      </c>
      <c r="D12">
        <v>68.08</v>
      </c>
      <c r="E12">
        <v>7.05</v>
      </c>
      <c r="F12" s="4">
        <v>-1.7000000000000001E-2</v>
      </c>
      <c r="G12" s="2" t="s">
        <v>52</v>
      </c>
      <c r="H12">
        <v>1</v>
      </c>
      <c r="I12" s="3">
        <f>D12*H12/10</f>
        <v>6.8079999999999998</v>
      </c>
      <c r="J12" s="30">
        <v>6.1</v>
      </c>
      <c r="K12" t="s">
        <v>29</v>
      </c>
      <c r="L12" s="30">
        <v>8.1</v>
      </c>
      <c r="M12" t="s">
        <v>29</v>
      </c>
      <c r="N12" s="11">
        <v>6.5</v>
      </c>
      <c r="O12">
        <f>10^(J12-E12)</f>
        <v>0.11220184543019628</v>
      </c>
      <c r="P12">
        <f>10^(L12-E12)</f>
        <v>11.220184543019631</v>
      </c>
      <c r="Q12">
        <f>10^(N12-E12)</f>
        <v>0.28183829312644548</v>
      </c>
      <c r="R12">
        <f>1/(1+O12)</f>
        <v>0.89911737164327676</v>
      </c>
      <c r="S12">
        <f>1/(1+P12)</f>
        <v>8.1831824755152022E-2</v>
      </c>
      <c r="T12">
        <f>1/(1+1/O12)</f>
        <v>0.10088262835672326</v>
      </c>
      <c r="U12">
        <f>1/(1+1/P12)</f>
        <v>0.91816817524484806</v>
      </c>
      <c r="V12" s="14">
        <f>((Q12*S12)-U12)/(T12-U12-(Q12*(R12-S12)))</f>
        <v>0.85441102182318884</v>
      </c>
      <c r="W12" s="15">
        <f>1-V12</f>
        <v>0.14558897817681116</v>
      </c>
      <c r="Y12" t="s">
        <v>50</v>
      </c>
    </row>
    <row r="13" spans="1:25" ht="18.75" x14ac:dyDescent="0.3">
      <c r="A13" t="s">
        <v>53</v>
      </c>
      <c r="B13" t="str">
        <f>CONCATENATE((E13-1)," - ",(E13+1))</f>
        <v>5.15 - 7.15</v>
      </c>
      <c r="C13" s="1" t="s">
        <v>54</v>
      </c>
      <c r="D13">
        <v>195.24</v>
      </c>
      <c r="E13">
        <v>6.15</v>
      </c>
      <c r="F13" s="4">
        <v>-1.0999999999999999E-2</v>
      </c>
      <c r="G13" s="2" t="s">
        <v>55</v>
      </c>
      <c r="H13">
        <v>0.5</v>
      </c>
      <c r="I13" s="3">
        <f>D13*H13/10</f>
        <v>9.7620000000000005</v>
      </c>
      <c r="J13" s="30">
        <v>5.2</v>
      </c>
      <c r="K13" t="s">
        <v>25</v>
      </c>
      <c r="L13" s="30">
        <v>7.2</v>
      </c>
      <c r="M13" t="s">
        <v>25</v>
      </c>
      <c r="N13" s="11">
        <v>7</v>
      </c>
      <c r="O13">
        <f>10^(J13-E13)</f>
        <v>0.11220184543019628</v>
      </c>
      <c r="P13">
        <f>10^(L13-E13)</f>
        <v>11.220184543019631</v>
      </c>
      <c r="Q13">
        <f>10^(N13-E13)</f>
        <v>7.0794578438413751</v>
      </c>
      <c r="R13">
        <f>1/(1+O13)</f>
        <v>0.89911737164327676</v>
      </c>
      <c r="S13">
        <f>1/(1+P13)</f>
        <v>8.1831824755152022E-2</v>
      </c>
      <c r="T13">
        <f>1/(1+1/O13)</f>
        <v>0.10088262835672326</v>
      </c>
      <c r="U13">
        <f>1/(1+1/P13)</f>
        <v>0.91816817524484806</v>
      </c>
      <c r="V13" s="14">
        <f>((Q13*S13)-U13)/(T13-U13-(Q13*(R13-S13)))</f>
        <v>5.1314814599950742E-2</v>
      </c>
      <c r="W13" s="15">
        <f>1-V13</f>
        <v>0.94868518540004931</v>
      </c>
      <c r="X13" s="43" t="s">
        <v>264</v>
      </c>
      <c r="Y13" t="s">
        <v>53</v>
      </c>
    </row>
    <row r="14" spans="1:25" ht="18.75" x14ac:dyDescent="0.3">
      <c r="A14" t="s">
        <v>205</v>
      </c>
      <c r="B14" t="s">
        <v>206</v>
      </c>
      <c r="C14" s="1" t="s">
        <v>207</v>
      </c>
      <c r="D14">
        <v>209.26</v>
      </c>
      <c r="E14">
        <v>7.14</v>
      </c>
      <c r="F14" s="33">
        <v>-1.0999999999999999E-2</v>
      </c>
      <c r="G14" s="2" t="s">
        <v>208</v>
      </c>
      <c r="H14">
        <v>0.5</v>
      </c>
      <c r="I14" s="3">
        <f>D14*H14/10</f>
        <v>10.462999999999999</v>
      </c>
      <c r="J14" s="30">
        <v>6.2</v>
      </c>
      <c r="K14" t="s">
        <v>25</v>
      </c>
      <c r="L14" s="30">
        <v>8.1999999999999993</v>
      </c>
      <c r="M14" t="s">
        <v>25</v>
      </c>
      <c r="N14" s="11">
        <v>6.9</v>
      </c>
      <c r="O14">
        <f>10^(J14-E14)</f>
        <v>0.11481536214968839</v>
      </c>
      <c r="P14">
        <f>10^(L14-E14)</f>
        <v>11.481536214968818</v>
      </c>
      <c r="Q14">
        <f>10^(N14-E14)</f>
        <v>0.57543993733715781</v>
      </c>
      <c r="R14">
        <f>1/(1+O14)</f>
        <v>0.89700952637727294</v>
      </c>
      <c r="S14">
        <f>1/(1+P14)</f>
        <v>8.0118343029019379E-2</v>
      </c>
      <c r="T14">
        <f>1/(1+1/O14)</f>
        <v>0.10299047362272705</v>
      </c>
      <c r="U14">
        <f>1/(1+1/P14)</f>
        <v>0.91988165697098057</v>
      </c>
      <c r="V14" s="14">
        <f>((Q14*S14)-U14)/(T14-U14-(Q14*(R14-S14)))</f>
        <v>0.67894598855873778</v>
      </c>
      <c r="W14" s="15">
        <f>1-V14</f>
        <v>0.32105401144126222</v>
      </c>
      <c r="X14" s="5"/>
    </row>
    <row r="15" spans="1:25" ht="18.75" x14ac:dyDescent="0.3">
      <c r="A15" s="1" t="s">
        <v>209</v>
      </c>
      <c r="B15" t="s">
        <v>212</v>
      </c>
      <c r="C15" t="s">
        <v>210</v>
      </c>
      <c r="D15">
        <v>86.14</v>
      </c>
      <c r="E15">
        <v>5.4</v>
      </c>
      <c r="F15">
        <v>-1.4999999999999999E-2</v>
      </c>
      <c r="G15" s="2" t="s">
        <v>211</v>
      </c>
      <c r="H15">
        <v>1</v>
      </c>
      <c r="I15" s="3">
        <f>D15*H15/10</f>
        <v>8.6140000000000008</v>
      </c>
      <c r="J15" s="30">
        <v>4.4000000000000004</v>
      </c>
      <c r="K15" t="s">
        <v>29</v>
      </c>
      <c r="L15" s="30">
        <v>6.4</v>
      </c>
      <c r="M15" t="s">
        <v>29</v>
      </c>
      <c r="N15" s="11">
        <v>5.5</v>
      </c>
      <c r="O15">
        <f>10^(J15-E15)</f>
        <v>0.1</v>
      </c>
      <c r="P15">
        <f>10^(L15-E15)</f>
        <v>10</v>
      </c>
      <c r="Q15">
        <f>10^(N15-E15)</f>
        <v>1.2589254117941662</v>
      </c>
      <c r="R15">
        <f>1/(1+O15)</f>
        <v>0.90909090909090906</v>
      </c>
      <c r="S15">
        <f>1/(1+P15)</f>
        <v>9.0909090909090912E-2</v>
      </c>
      <c r="T15">
        <f>1/(1+1/O15)</f>
        <v>9.0909090909090912E-2</v>
      </c>
      <c r="U15">
        <f>1/(1+1/P15)</f>
        <v>0.90909090909090906</v>
      </c>
      <c r="V15" s="14">
        <f>((Q15*S15)-U15)/(T15-U15-(Q15*(R15-S15)))</f>
        <v>0.4299524476238647</v>
      </c>
      <c r="W15" s="15">
        <f>1-V15</f>
        <v>0.57004755237613525</v>
      </c>
      <c r="X15" s="5"/>
    </row>
    <row r="16" spans="1:25" ht="18.75" x14ac:dyDescent="0.3">
      <c r="A16" t="s">
        <v>6</v>
      </c>
      <c r="B16" t="str">
        <f>CONCATENATE((E16-1)," - ",(E16+1))</f>
        <v>3.76 - 5.76</v>
      </c>
      <c r="C16" s="1" t="s">
        <v>7</v>
      </c>
      <c r="D16">
        <v>82.03</v>
      </c>
      <c r="E16">
        <v>4.76</v>
      </c>
      <c r="F16">
        <v>2.0000000000000001E-4</v>
      </c>
      <c r="G16" s="2" t="s">
        <v>8</v>
      </c>
      <c r="H16">
        <v>1</v>
      </c>
      <c r="I16" s="3">
        <f>D16*H16/10</f>
        <v>8.2029999999999994</v>
      </c>
      <c r="J16" s="30">
        <v>3.8</v>
      </c>
      <c r="K16" t="s">
        <v>9</v>
      </c>
      <c r="L16" s="30">
        <v>5.8</v>
      </c>
      <c r="M16" t="s">
        <v>10</v>
      </c>
      <c r="N16" s="11">
        <v>4.5999999999999996</v>
      </c>
      <c r="O16">
        <f>10^(J16-E16)</f>
        <v>0.10964781961431849</v>
      </c>
      <c r="P16">
        <f>10^(L16-E16)</f>
        <v>10.964781961431854</v>
      </c>
      <c r="Q16">
        <f>10^(N16-E16)</f>
        <v>0.69183097091893619</v>
      </c>
      <c r="R16">
        <f>1/(1+O16)</f>
        <v>0.9011868291216677</v>
      </c>
      <c r="S16">
        <f>1/(1+P16)</f>
        <v>8.357862293048654E-2</v>
      </c>
      <c r="T16">
        <f>1/(1+1/O16)</f>
        <v>9.8813170878332288E-2</v>
      </c>
      <c r="U16">
        <f>1/(1+1/P16)</f>
        <v>0.91642137706951343</v>
      </c>
      <c r="V16" s="14">
        <f>((Q16*S16)-U16)/(T16-U16-(Q16*(R16-S16)))</f>
        <v>0.6207092462398659</v>
      </c>
      <c r="W16" s="15">
        <f>1-V16</f>
        <v>0.3792907537601341</v>
      </c>
      <c r="Y16" t="s">
        <v>6</v>
      </c>
    </row>
    <row r="17" spans="1:25" ht="18.75" x14ac:dyDescent="0.3">
      <c r="A17" t="s">
        <v>30</v>
      </c>
      <c r="B17" t="str">
        <f>CONCATENATE((E17-1)," - ",(E17+1))</f>
        <v>5.27 - 7.27</v>
      </c>
      <c r="C17" s="1" t="s">
        <v>31</v>
      </c>
      <c r="D17">
        <v>214.03</v>
      </c>
      <c r="E17">
        <v>6.27</v>
      </c>
      <c r="G17" s="2" t="s">
        <v>28</v>
      </c>
      <c r="H17">
        <v>1</v>
      </c>
      <c r="I17" s="3">
        <f>D17*H17/10</f>
        <v>21.402999999999999</v>
      </c>
      <c r="J17" s="30">
        <v>5.3</v>
      </c>
      <c r="K17" t="s">
        <v>29</v>
      </c>
      <c r="L17" s="30">
        <v>7.3</v>
      </c>
      <c r="M17" t="s">
        <v>29</v>
      </c>
      <c r="N17" s="11">
        <v>6.5</v>
      </c>
      <c r="O17">
        <f>10^(J17-E17)</f>
        <v>0.10715193052376068</v>
      </c>
      <c r="P17">
        <f>10^(L17-E17)</f>
        <v>10.715193052376073</v>
      </c>
      <c r="Q17">
        <f>10^(N17-E17)</f>
        <v>1.6982436524617461</v>
      </c>
      <c r="R17">
        <f>1/(1+O17)</f>
        <v>0.90321840429518074</v>
      </c>
      <c r="S17">
        <f>1/(1+P17)</f>
        <v>8.535924209948724E-2</v>
      </c>
      <c r="T17">
        <f>1/(1+1/O17)</f>
        <v>9.6781595704819201E-2</v>
      </c>
      <c r="U17">
        <f>1/(1+1/P17)</f>
        <v>0.91464075790051269</v>
      </c>
      <c r="V17" s="14">
        <f>((Q17*S17)-U17)/(T17-U17-(Q17*(R17-S17)))</f>
        <v>0.34877913443825481</v>
      </c>
      <c r="W17" s="15">
        <f>1-V17</f>
        <v>0.65122086556174519</v>
      </c>
      <c r="Y17" t="s">
        <v>30</v>
      </c>
    </row>
    <row r="18" spans="1:25" ht="18.75" x14ac:dyDescent="0.3">
      <c r="A18" t="s">
        <v>195</v>
      </c>
      <c r="B18" t="str">
        <f>CONCATENATE((E18-1)," - ",(E18+1))</f>
        <v>6.2 - 8.2</v>
      </c>
      <c r="C18" s="1" t="s">
        <v>87</v>
      </c>
      <c r="D18" t="s">
        <v>88</v>
      </c>
      <c r="E18">
        <v>7.2</v>
      </c>
      <c r="G18" s="2" t="s">
        <v>90</v>
      </c>
      <c r="H18">
        <v>0.5</v>
      </c>
      <c r="I18" s="3" t="s">
        <v>91</v>
      </c>
      <c r="J18" s="30">
        <v>6.2</v>
      </c>
      <c r="K18" t="s">
        <v>89</v>
      </c>
      <c r="L18" s="30">
        <v>8.1999999999999993</v>
      </c>
      <c r="M18" t="s">
        <v>89</v>
      </c>
      <c r="N18" s="11">
        <v>7.2</v>
      </c>
      <c r="O18">
        <f>10^(J18-E18)</f>
        <v>0.1</v>
      </c>
      <c r="P18">
        <f>10^(L18-E18)</f>
        <v>9.9999999999999805</v>
      </c>
      <c r="Q18">
        <f>10^(N18-E18)</f>
        <v>1</v>
      </c>
      <c r="R18">
        <f>1/(1+O18)</f>
        <v>0.90909090909090906</v>
      </c>
      <c r="S18">
        <f>1/(1+P18)</f>
        <v>9.0909090909091064E-2</v>
      </c>
      <c r="T18">
        <f>1/(1+1/O18)</f>
        <v>9.0909090909090912E-2</v>
      </c>
      <c r="U18">
        <f>1/(1+1/P18)</f>
        <v>0.90909090909090906</v>
      </c>
      <c r="V18" s="14">
        <f>((Q18*S18)-U18)/(T18-U18-(Q18*(R18-S18)))</f>
        <v>0.49999999999999994</v>
      </c>
      <c r="W18" s="15">
        <f>1-V18</f>
        <v>0.5</v>
      </c>
      <c r="Y18" t="s">
        <v>86</v>
      </c>
    </row>
    <row r="19" spans="1:25" x14ac:dyDescent="0.25">
      <c r="A19" t="s">
        <v>213</v>
      </c>
      <c r="B19" t="str">
        <f>CONCATENATE((E19-1)," - ",(E19+1))</f>
        <v>7.2 - 9.2</v>
      </c>
      <c r="C19" s="1" t="s">
        <v>214</v>
      </c>
      <c r="D19">
        <v>179.17</v>
      </c>
      <c r="E19">
        <v>8.1999999999999993</v>
      </c>
      <c r="F19" s="4">
        <v>-2.1000000000000001E-2</v>
      </c>
      <c r="G19" s="2" t="s">
        <v>215</v>
      </c>
      <c r="H19">
        <v>1</v>
      </c>
      <c r="I19" s="3">
        <f>D19*H19/10</f>
        <v>17.916999999999998</v>
      </c>
      <c r="J19" s="30">
        <v>7.2</v>
      </c>
      <c r="K19" t="s">
        <v>25</v>
      </c>
      <c r="L19" s="30">
        <v>9.1999999999999993</v>
      </c>
      <c r="M19" t="s">
        <v>25</v>
      </c>
      <c r="N19" s="11">
        <v>7.6</v>
      </c>
      <c r="O19">
        <f>10^(J19-E19)</f>
        <v>0.1000000000000002</v>
      </c>
      <c r="P19">
        <f>10^(L19-E19)</f>
        <v>10</v>
      </c>
      <c r="Q19">
        <f>10^(N19-E19)</f>
        <v>0.25118864315095818</v>
      </c>
      <c r="R19">
        <f>1/(1+O19)</f>
        <v>0.90909090909090906</v>
      </c>
      <c r="S19">
        <f>1/(1+P19)</f>
        <v>9.0909090909090912E-2</v>
      </c>
      <c r="T19">
        <f>1/(1+1/O19)</f>
        <v>9.0909090909091064E-2</v>
      </c>
      <c r="U19">
        <f>1/(1+1/P19)</f>
        <v>0.90909090909090906</v>
      </c>
      <c r="V19" s="14">
        <f>((Q19*S19)-U19)/(T19-U19-(Q19*(R19-S19)))</f>
        <v>0.86573776688398663</v>
      </c>
      <c r="W19" s="15">
        <f>1-V19</f>
        <v>0.13426223311601337</v>
      </c>
      <c r="Y19" t="s">
        <v>60</v>
      </c>
    </row>
    <row r="20" spans="1:25" ht="18.75" x14ac:dyDescent="0.3">
      <c r="A20" t="s">
        <v>60</v>
      </c>
      <c r="B20" t="str">
        <f>CONCATENATE((E20-1)," - ",(E20+1))</f>
        <v>7.1 - 9.1</v>
      </c>
      <c r="C20" s="1" t="s">
        <v>61</v>
      </c>
      <c r="D20">
        <v>121.14</v>
      </c>
      <c r="E20">
        <v>8.1</v>
      </c>
      <c r="F20" s="4">
        <v>-3.1E-2</v>
      </c>
      <c r="G20" s="2" t="s">
        <v>59</v>
      </c>
      <c r="H20">
        <v>1</v>
      </c>
      <c r="I20" s="3">
        <f>D20*H20/10</f>
        <v>12.114000000000001</v>
      </c>
      <c r="J20" s="30">
        <v>7</v>
      </c>
      <c r="K20" t="s">
        <v>29</v>
      </c>
      <c r="L20" s="30">
        <v>9</v>
      </c>
      <c r="M20" t="s">
        <v>29</v>
      </c>
      <c r="N20" s="11">
        <v>8</v>
      </c>
      <c r="O20">
        <f>10^(J20-E20)</f>
        <v>7.9432823472428207E-2</v>
      </c>
      <c r="P20">
        <f>10^(L20-E20)</f>
        <v>7.9432823472428247</v>
      </c>
      <c r="Q20">
        <f>10^(N20-E20)</f>
        <v>0.79432823472428216</v>
      </c>
      <c r="R20">
        <f>1/(1+O20)</f>
        <v>0.92641244388242638</v>
      </c>
      <c r="S20">
        <f>1/(1+P20)</f>
        <v>0.11181576977811683</v>
      </c>
      <c r="T20">
        <f>1/(1+1/O20)</f>
        <v>7.3587556117573574E-2</v>
      </c>
      <c r="U20">
        <f>1/(1+1/P20)</f>
        <v>0.8881842302218832</v>
      </c>
      <c r="V20" s="14">
        <f>((Q20*S20)-U20)/(T20-U20-(Q20*(R20-S20)))</f>
        <v>0.5468913367146031</v>
      </c>
      <c r="W20" s="15">
        <f>1-V20</f>
        <v>0.4531086632853969</v>
      </c>
      <c r="Y20" t="s">
        <v>60</v>
      </c>
    </row>
    <row r="21" spans="1:25" ht="18.75" hidden="1" x14ac:dyDescent="0.3">
      <c r="A21" t="s">
        <v>63</v>
      </c>
      <c r="B21" t="str">
        <f t="shared" si="0"/>
        <v>6.2 - 8.2</v>
      </c>
      <c r="C21" s="1" t="s">
        <v>72</v>
      </c>
      <c r="D21">
        <v>141.96</v>
      </c>
      <c r="E21">
        <v>7.2</v>
      </c>
      <c r="G21" s="2" t="s">
        <v>28</v>
      </c>
      <c r="H21">
        <v>0.5</v>
      </c>
      <c r="I21" s="3">
        <f>D21*H21/10</f>
        <v>7.0980000000000008</v>
      </c>
      <c r="J21" s="30">
        <v>6.5</v>
      </c>
      <c r="K21" t="s">
        <v>64</v>
      </c>
      <c r="L21" s="30">
        <v>8.5</v>
      </c>
      <c r="M21" t="s">
        <v>64</v>
      </c>
      <c r="N21" s="11">
        <v>7.5</v>
      </c>
      <c r="O21">
        <f t="shared" si="2"/>
        <v>0.19952623149688781</v>
      </c>
      <c r="P21">
        <f t="shared" si="3"/>
        <v>19.952623149688797</v>
      </c>
      <c r="Q21">
        <f t="shared" si="4"/>
        <v>1.9952623149688791</v>
      </c>
      <c r="R21">
        <f t="shared" si="5"/>
        <v>0.83366246918343823</v>
      </c>
      <c r="S21">
        <f t="shared" si="6"/>
        <v>4.7726721034203903E-2</v>
      </c>
      <c r="T21">
        <f t="shared" si="7"/>
        <v>0.1663375308165618</v>
      </c>
      <c r="U21">
        <f t="shared" si="8"/>
        <v>0.95227327896579617</v>
      </c>
      <c r="V21" s="12">
        <f t="shared" si="9"/>
        <v>0.36406774352290017</v>
      </c>
      <c r="W21" s="13">
        <f t="shared" si="10"/>
        <v>0.63593225647709983</v>
      </c>
      <c r="Y21" t="s">
        <v>63</v>
      </c>
    </row>
    <row r="22" spans="1:25" ht="18.75" hidden="1" x14ac:dyDescent="0.3">
      <c r="A22" t="s">
        <v>68</v>
      </c>
      <c r="B22" t="str">
        <f t="shared" si="0"/>
        <v>6.2 - 8.2</v>
      </c>
      <c r="C22" s="1" t="s">
        <v>66</v>
      </c>
      <c r="D22">
        <v>228.22</v>
      </c>
      <c r="E22">
        <v>7.2</v>
      </c>
      <c r="G22" s="2" t="s">
        <v>67</v>
      </c>
      <c r="H22">
        <v>1</v>
      </c>
      <c r="I22" s="3">
        <f>D22*H22/10</f>
        <v>22.821999999999999</v>
      </c>
      <c r="J22" s="30">
        <v>6.5</v>
      </c>
      <c r="K22" t="s">
        <v>69</v>
      </c>
      <c r="L22" s="30">
        <v>8.5</v>
      </c>
      <c r="M22" t="s">
        <v>69</v>
      </c>
      <c r="N22" s="11">
        <v>7.5</v>
      </c>
      <c r="O22">
        <f t="shared" si="2"/>
        <v>0.19952623149688781</v>
      </c>
      <c r="P22">
        <f t="shared" si="3"/>
        <v>19.952623149688797</v>
      </c>
      <c r="Q22">
        <f t="shared" si="4"/>
        <v>1.9952623149688791</v>
      </c>
      <c r="R22">
        <f t="shared" si="5"/>
        <v>0.83366246918343823</v>
      </c>
      <c r="S22">
        <f t="shared" si="6"/>
        <v>4.7726721034203903E-2</v>
      </c>
      <c r="T22">
        <f t="shared" si="7"/>
        <v>0.1663375308165618</v>
      </c>
      <c r="U22">
        <f t="shared" si="8"/>
        <v>0.95227327896579617</v>
      </c>
      <c r="V22" s="12">
        <f t="shared" si="9"/>
        <v>0.36406774352290017</v>
      </c>
      <c r="W22" s="13">
        <f t="shared" si="10"/>
        <v>0.63593225647709983</v>
      </c>
      <c r="Y22" t="s">
        <v>68</v>
      </c>
    </row>
    <row r="23" spans="1:25" ht="18.75" hidden="1" x14ac:dyDescent="0.3">
      <c r="A23" t="s">
        <v>65</v>
      </c>
      <c r="B23" t="str">
        <f t="shared" si="0"/>
        <v>6.2 - 8.2</v>
      </c>
      <c r="C23" s="1" t="s">
        <v>70</v>
      </c>
      <c r="D23">
        <v>136.09</v>
      </c>
      <c r="E23">
        <v>7.2</v>
      </c>
      <c r="G23" s="2" t="s">
        <v>62</v>
      </c>
      <c r="H23">
        <v>1</v>
      </c>
      <c r="I23" s="3">
        <f>D23*H23/10</f>
        <v>13.609</v>
      </c>
      <c r="J23" s="30">
        <v>6.5</v>
      </c>
      <c r="K23" t="s">
        <v>71</v>
      </c>
      <c r="L23" s="30">
        <v>8.5</v>
      </c>
      <c r="M23" t="s">
        <v>71</v>
      </c>
      <c r="N23" s="11">
        <v>7.5</v>
      </c>
      <c r="O23">
        <f t="shared" si="2"/>
        <v>0.19952623149688781</v>
      </c>
      <c r="P23">
        <f t="shared" si="3"/>
        <v>19.952623149688797</v>
      </c>
      <c r="Q23">
        <f t="shared" si="4"/>
        <v>1.9952623149688791</v>
      </c>
      <c r="R23">
        <f t="shared" si="5"/>
        <v>0.83366246918343823</v>
      </c>
      <c r="S23">
        <f t="shared" si="6"/>
        <v>4.7726721034203903E-2</v>
      </c>
      <c r="T23">
        <f t="shared" si="7"/>
        <v>0.1663375308165618</v>
      </c>
      <c r="U23">
        <f t="shared" si="8"/>
        <v>0.95227327896579617</v>
      </c>
      <c r="V23" s="12">
        <f t="shared" si="9"/>
        <v>0.36406774352290017</v>
      </c>
      <c r="W23" s="13">
        <f t="shared" si="10"/>
        <v>0.63593225647709983</v>
      </c>
      <c r="Y23" t="s">
        <v>65</v>
      </c>
    </row>
    <row r="24" spans="1:25" x14ac:dyDescent="0.25">
      <c r="C24" s="1"/>
      <c r="V24" s="14"/>
      <c r="W24" s="15"/>
    </row>
    <row r="25" spans="1:25" s="16" customFormat="1" ht="37.5" customHeight="1" x14ac:dyDescent="0.2">
      <c r="A25" s="10" t="s">
        <v>167</v>
      </c>
      <c r="B25" s="16" t="s">
        <v>154</v>
      </c>
      <c r="C25" s="16" t="s">
        <v>0</v>
      </c>
      <c r="D25" s="16" t="s">
        <v>1</v>
      </c>
      <c r="E25" s="16" t="s">
        <v>21</v>
      </c>
      <c r="F25" s="17" t="s">
        <v>38</v>
      </c>
      <c r="G25" s="18" t="s">
        <v>2</v>
      </c>
      <c r="H25" s="16" t="s">
        <v>37</v>
      </c>
      <c r="I25" s="19" t="s">
        <v>3</v>
      </c>
      <c r="J25" s="29" t="s">
        <v>4</v>
      </c>
      <c r="K25" s="16" t="s">
        <v>40</v>
      </c>
      <c r="L25" s="29" t="s">
        <v>5</v>
      </c>
      <c r="M25" s="16" t="s">
        <v>40</v>
      </c>
      <c r="N25" s="20" t="s">
        <v>11</v>
      </c>
      <c r="O25" s="16" t="s">
        <v>14</v>
      </c>
      <c r="P25" s="16" t="s">
        <v>15</v>
      </c>
      <c r="Q25" s="16" t="s">
        <v>16</v>
      </c>
      <c r="R25" s="16" t="s">
        <v>17</v>
      </c>
      <c r="S25" s="16" t="s">
        <v>18</v>
      </c>
      <c r="T25" s="16" t="s">
        <v>19</v>
      </c>
      <c r="U25" s="16" t="s">
        <v>20</v>
      </c>
      <c r="V25" s="21" t="s">
        <v>12</v>
      </c>
      <c r="W25" s="22" t="s">
        <v>13</v>
      </c>
    </row>
    <row r="26" spans="1:25" x14ac:dyDescent="0.25">
      <c r="A26" s="42" t="s">
        <v>171</v>
      </c>
      <c r="B26" s="2" t="s">
        <v>172</v>
      </c>
      <c r="C26" s="1"/>
      <c r="J26" s="30">
        <v>4</v>
      </c>
      <c r="K26" t="s">
        <v>173</v>
      </c>
      <c r="L26" s="30">
        <v>10</v>
      </c>
      <c r="M26" t="s">
        <v>173</v>
      </c>
      <c r="N26" s="11">
        <v>7</v>
      </c>
      <c r="V26" s="14">
        <f>1-W26</f>
        <v>0.50147974394949146</v>
      </c>
      <c r="W26" s="15">
        <f>(TREND(MCB!A3:A13,MCB!C3:C13,N26,TRUE)/100)</f>
        <v>0.49852025605050854</v>
      </c>
      <c r="Y26" t="s">
        <v>173</v>
      </c>
    </row>
    <row r="27" spans="1:25" x14ac:dyDescent="0.25">
      <c r="A27" s="42" t="s">
        <v>182</v>
      </c>
      <c r="B27" s="2" t="s">
        <v>180</v>
      </c>
      <c r="C27" s="1"/>
      <c r="J27" s="30">
        <v>4</v>
      </c>
      <c r="K27" t="s">
        <v>183</v>
      </c>
      <c r="L27" s="30">
        <v>9</v>
      </c>
      <c r="M27" t="s">
        <v>183</v>
      </c>
      <c r="N27" s="11">
        <v>7</v>
      </c>
      <c r="V27" s="14">
        <f>1-W27</f>
        <v>0.4089821950571354</v>
      </c>
      <c r="W27" s="15">
        <f>(TREND(MCB!A3:A13,MCB!G3:G13,N27,TRUE)/100)</f>
        <v>0.5910178049428646</v>
      </c>
      <c r="Y27" t="s">
        <v>183</v>
      </c>
    </row>
    <row r="28" spans="1:25" x14ac:dyDescent="0.25">
      <c r="A28" s="42" t="s">
        <v>174</v>
      </c>
      <c r="B28" s="2" t="s">
        <v>172</v>
      </c>
      <c r="C28" s="1"/>
      <c r="J28" s="30">
        <v>4</v>
      </c>
      <c r="K28" t="s">
        <v>175</v>
      </c>
      <c r="L28" s="30">
        <v>10</v>
      </c>
      <c r="M28" t="s">
        <v>175</v>
      </c>
      <c r="N28" s="11">
        <v>7</v>
      </c>
      <c r="V28" s="14">
        <f>1-W28</f>
        <v>0.49383868203028269</v>
      </c>
      <c r="W28" s="15">
        <f>(TREND(MCB!A3:A13,MCB!D3:D13,N28,TRUE)/100)</f>
        <v>0.50616131796971731</v>
      </c>
      <c r="Y28" t="s">
        <v>175</v>
      </c>
    </row>
    <row r="29" spans="1:25" x14ac:dyDescent="0.25">
      <c r="A29" s="42" t="s">
        <v>179</v>
      </c>
      <c r="B29" s="2" t="s">
        <v>180</v>
      </c>
      <c r="C29" s="1"/>
      <c r="J29" s="30">
        <v>4</v>
      </c>
      <c r="K29" t="s">
        <v>181</v>
      </c>
      <c r="L29" s="30">
        <v>9</v>
      </c>
      <c r="M29" t="s">
        <v>181</v>
      </c>
      <c r="N29" s="11">
        <v>7</v>
      </c>
      <c r="V29" s="14">
        <f>1-W29</f>
        <v>0.39978054133138274</v>
      </c>
      <c r="W29" s="15">
        <f>(TREND(MCB!A3:A13,MCB!F3:F13,N29,TRUE)/100)</f>
        <v>0.60021945866861726</v>
      </c>
      <c r="Y29" t="s">
        <v>181</v>
      </c>
    </row>
    <row r="30" spans="1:25" x14ac:dyDescent="0.25">
      <c r="A30" s="42" t="s">
        <v>176</v>
      </c>
      <c r="B30" s="2" t="s">
        <v>177</v>
      </c>
      <c r="C30" s="1"/>
      <c r="J30" s="30">
        <v>4</v>
      </c>
      <c r="K30" t="s">
        <v>178</v>
      </c>
      <c r="L30" s="30">
        <v>9.5</v>
      </c>
      <c r="M30" t="s">
        <v>178</v>
      </c>
      <c r="N30" s="11">
        <v>7</v>
      </c>
      <c r="V30" s="14">
        <f>1-W30</f>
        <v>0.45252595155709363</v>
      </c>
      <c r="W30" s="15">
        <f>(TREND(MCB!A3:A13,MCB!E3:E13,N30,TRUE)/100)</f>
        <v>0.54747404844290637</v>
      </c>
      <c r="Y30" t="s">
        <v>178</v>
      </c>
    </row>
    <row r="31" spans="1:25" x14ac:dyDescent="0.25">
      <c r="A31" s="42" t="s">
        <v>184</v>
      </c>
      <c r="B31" s="2" t="s">
        <v>180</v>
      </c>
      <c r="C31" s="1"/>
      <c r="J31" s="30">
        <v>4</v>
      </c>
      <c r="K31" t="s">
        <v>185</v>
      </c>
      <c r="L31" s="30">
        <v>9</v>
      </c>
      <c r="M31" t="s">
        <v>186</v>
      </c>
      <c r="N31" s="11">
        <v>7</v>
      </c>
      <c r="V31" s="14">
        <f>1-W31</f>
        <v>0.38782360956274009</v>
      </c>
      <c r="W31" s="15">
        <f>(TREND(MCB!A3:A13,MCB!H3:H13,N31,TRUE)/100)</f>
        <v>0.61217639043725991</v>
      </c>
      <c r="Y31" t="s">
        <v>186</v>
      </c>
    </row>
    <row r="32" spans="1:25" x14ac:dyDescent="0.25">
      <c r="A32" s="42" t="s">
        <v>168</v>
      </c>
      <c r="B32" s="2" t="s">
        <v>170</v>
      </c>
      <c r="C32" s="1"/>
      <c r="J32" s="30">
        <v>4</v>
      </c>
      <c r="K32" t="s">
        <v>169</v>
      </c>
      <c r="L32" s="30">
        <v>10</v>
      </c>
      <c r="M32" t="s">
        <v>169</v>
      </c>
      <c r="N32" s="11">
        <v>7</v>
      </c>
      <c r="V32" s="14">
        <f>1-W32</f>
        <v>0.50152742256322824</v>
      </c>
      <c r="W32" s="15">
        <f>(TREND(MCB!A3:A13,MCB!B3:B13,N32,TRUE)/100)</f>
        <v>0.49847257743677176</v>
      </c>
      <c r="Y32" t="s">
        <v>169</v>
      </c>
    </row>
    <row r="33" spans="1:25" x14ac:dyDescent="0.25">
      <c r="B33" s="2"/>
      <c r="C33" s="1"/>
      <c r="V33" s="14"/>
      <c r="W33" s="15"/>
    </row>
    <row r="34" spans="1:25" s="24" customFormat="1" ht="37.5" customHeight="1" x14ac:dyDescent="0.2">
      <c r="A34" s="23" t="s">
        <v>139</v>
      </c>
      <c r="B34" s="24" t="s">
        <v>154</v>
      </c>
      <c r="C34" s="24" t="s">
        <v>0</v>
      </c>
      <c r="D34" s="24" t="s">
        <v>1</v>
      </c>
      <c r="E34" s="24" t="s">
        <v>21</v>
      </c>
      <c r="F34" s="25" t="s">
        <v>38</v>
      </c>
      <c r="G34" s="26" t="s">
        <v>2</v>
      </c>
      <c r="H34" s="24" t="s">
        <v>37</v>
      </c>
      <c r="I34" s="27" t="s">
        <v>3</v>
      </c>
      <c r="J34" s="31" t="s">
        <v>4</v>
      </c>
      <c r="K34" s="24" t="s">
        <v>40</v>
      </c>
      <c r="L34" s="31" t="s">
        <v>5</v>
      </c>
      <c r="M34" s="24" t="s">
        <v>40</v>
      </c>
      <c r="N34" s="28" t="s">
        <v>11</v>
      </c>
      <c r="O34" s="24" t="s">
        <v>14</v>
      </c>
      <c r="P34" s="24" t="s">
        <v>15</v>
      </c>
      <c r="Q34" s="24" t="s">
        <v>16</v>
      </c>
      <c r="R34" s="24" t="s">
        <v>17</v>
      </c>
      <c r="S34" s="24" t="s">
        <v>18</v>
      </c>
      <c r="T34" s="24" t="s">
        <v>19</v>
      </c>
      <c r="U34" s="24" t="s">
        <v>20</v>
      </c>
      <c r="V34" s="21" t="s">
        <v>12</v>
      </c>
      <c r="W34" s="22" t="s">
        <v>13</v>
      </c>
    </row>
    <row r="35" spans="1:25" x14ac:dyDescent="0.25">
      <c r="A35" s="42" t="s">
        <v>260</v>
      </c>
      <c r="B35" s="1" t="s">
        <v>255</v>
      </c>
      <c r="C35" s="1" t="s">
        <v>261</v>
      </c>
      <c r="D35" s="1" t="s">
        <v>262</v>
      </c>
      <c r="H35">
        <v>1</v>
      </c>
      <c r="J35" s="30">
        <v>5.1100000000000003</v>
      </c>
      <c r="K35" s="1" t="s">
        <v>256</v>
      </c>
      <c r="L35" s="30">
        <v>10.08</v>
      </c>
      <c r="M35" s="1" t="s">
        <v>257</v>
      </c>
      <c r="N35" s="11">
        <v>7</v>
      </c>
      <c r="V35" s="12">
        <f>1-W35</f>
        <v>0.96</v>
      </c>
      <c r="W35" s="13">
        <f>(VLOOKUP(N35,'Tris;BICINE'!$A$7:$B$57,2,TRUE))/100</f>
        <v>0.04</v>
      </c>
    </row>
    <row r="36" spans="1:25" ht="18.75" x14ac:dyDescent="0.3">
      <c r="A36" s="42" t="s">
        <v>141</v>
      </c>
      <c r="B36" s="2" t="s">
        <v>157</v>
      </c>
      <c r="C36" s="1" t="s">
        <v>56</v>
      </c>
      <c r="D36">
        <v>282.33</v>
      </c>
      <c r="E36" t="s">
        <v>111</v>
      </c>
      <c r="G36" s="2" t="s">
        <v>112</v>
      </c>
      <c r="H36">
        <v>1</v>
      </c>
      <c r="I36" s="3">
        <v>28.23</v>
      </c>
      <c r="J36" s="30">
        <v>6</v>
      </c>
      <c r="K36" t="s">
        <v>113</v>
      </c>
      <c r="L36" s="30">
        <v>10</v>
      </c>
      <c r="M36" t="s">
        <v>113</v>
      </c>
      <c r="N36" s="11">
        <v>7</v>
      </c>
      <c r="V36" s="12">
        <f>1-W36</f>
        <v>0.33999999999999997</v>
      </c>
      <c r="W36" s="13">
        <f>(VLOOKUP(N36,Cit_BTP!A2:C52,2,TRUE))/100</f>
        <v>0.66</v>
      </c>
      <c r="Y36" t="s">
        <v>147</v>
      </c>
    </row>
    <row r="37" spans="1:25" ht="18.75" x14ac:dyDescent="0.3">
      <c r="A37" s="42" t="s">
        <v>142</v>
      </c>
      <c r="B37" t="s">
        <v>158</v>
      </c>
      <c r="C37" s="1" t="s">
        <v>114</v>
      </c>
      <c r="H37">
        <v>1</v>
      </c>
      <c r="J37" s="30">
        <v>1.97</v>
      </c>
      <c r="K37" t="s">
        <v>75</v>
      </c>
      <c r="L37" s="30">
        <v>10.84</v>
      </c>
      <c r="M37" t="s">
        <v>115</v>
      </c>
      <c r="N37" s="11">
        <v>7</v>
      </c>
      <c r="V37" s="12">
        <f>1-W37</f>
        <v>0.78</v>
      </c>
      <c r="W37" s="13">
        <f>(VLOOKUP(N37,Bistrispropane!A3:C53,2,TRUE))/100</f>
        <v>0.22</v>
      </c>
      <c r="Y37" t="s">
        <v>145</v>
      </c>
    </row>
    <row r="38" spans="1:25" ht="18.75" x14ac:dyDescent="0.3">
      <c r="A38" s="42" t="s">
        <v>143</v>
      </c>
      <c r="B38" t="s">
        <v>156</v>
      </c>
      <c r="C38" s="9" t="s">
        <v>137</v>
      </c>
      <c r="D38" t="s">
        <v>138</v>
      </c>
      <c r="H38" t="s">
        <v>73</v>
      </c>
      <c r="I38" s="3" t="s">
        <v>74</v>
      </c>
      <c r="J38" s="30">
        <v>2.1800000000000002</v>
      </c>
      <c r="K38" t="s">
        <v>75</v>
      </c>
      <c r="L38" s="30">
        <v>9.27</v>
      </c>
      <c r="M38" s="6" t="s">
        <v>109</v>
      </c>
      <c r="N38" s="11">
        <v>7</v>
      </c>
      <c r="V38" s="12">
        <f>1-W38</f>
        <v>0.12</v>
      </c>
      <c r="W38" s="13">
        <f>(VLOOKUP(N38,Cit_PO4!A2:C52,2,TRUE))/100</f>
        <v>0.88</v>
      </c>
      <c r="Y38" t="s">
        <v>144</v>
      </c>
    </row>
    <row r="39" spans="1:25" ht="18.75" x14ac:dyDescent="0.3">
      <c r="A39" s="42" t="s">
        <v>140</v>
      </c>
      <c r="B39" t="s">
        <v>155</v>
      </c>
      <c r="C39" s="1" t="s">
        <v>81</v>
      </c>
      <c r="D39">
        <v>294.10000000000002</v>
      </c>
      <c r="E39" t="s">
        <v>44</v>
      </c>
      <c r="G39" s="2" t="s">
        <v>82</v>
      </c>
      <c r="H39" s="7" t="s">
        <v>83</v>
      </c>
      <c r="I39" s="3" t="s">
        <v>84</v>
      </c>
      <c r="J39" s="30">
        <v>2.1800000000000002</v>
      </c>
      <c r="K39" t="s">
        <v>85</v>
      </c>
      <c r="L39" s="30">
        <v>8.1</v>
      </c>
      <c r="M39" t="s">
        <v>110</v>
      </c>
      <c r="N39" s="11">
        <v>8</v>
      </c>
      <c r="O39" t="e">
        <f>10^(J39-E39)</f>
        <v>#VALUE!</v>
      </c>
      <c r="P39" t="e">
        <f>10^(L39-E39)</f>
        <v>#VALUE!</v>
      </c>
      <c r="Q39" t="e">
        <f>10^(N39-E39)</f>
        <v>#VALUE!</v>
      </c>
      <c r="R39" t="e">
        <f>1/(1+O39)</f>
        <v>#VALUE!</v>
      </c>
      <c r="S39" t="e">
        <f>1/(1+P39)</f>
        <v>#VALUE!</v>
      </c>
      <c r="T39" t="e">
        <f>1/(1+1/O39)</f>
        <v>#VALUE!</v>
      </c>
      <c r="U39" t="e">
        <f>1/(1+1/P39)</f>
        <v>#VALUE!</v>
      </c>
      <c r="V39" s="12">
        <f>1-W39</f>
        <v>2.0000000000000018E-2</v>
      </c>
      <c r="W39" s="13">
        <f>(VLOOKUP(N39,Cit_NaCit!A2:C52,2,TRUE))/100</f>
        <v>0.98</v>
      </c>
      <c r="X39" t="s">
        <v>80</v>
      </c>
      <c r="Y39" t="s">
        <v>148</v>
      </c>
    </row>
    <row r="40" spans="1:25" ht="18.75" x14ac:dyDescent="0.3">
      <c r="A40" s="42" t="s">
        <v>165</v>
      </c>
      <c r="B40" s="2" t="s">
        <v>197</v>
      </c>
      <c r="C40" s="1" t="s">
        <v>131</v>
      </c>
      <c r="D40" t="s">
        <v>132</v>
      </c>
      <c r="H40">
        <v>1</v>
      </c>
      <c r="J40" s="30">
        <v>2</v>
      </c>
      <c r="K40" t="s">
        <v>133</v>
      </c>
      <c r="L40" s="30">
        <v>9.4</v>
      </c>
      <c r="M40" t="s">
        <v>123</v>
      </c>
      <c r="N40" s="11">
        <v>7</v>
      </c>
      <c r="V40" s="12">
        <f>1-W40</f>
        <v>0.21999999999999997</v>
      </c>
      <c r="W40" s="13">
        <f>(VLOOKUP(N40,'Malate-Imidazole'!A2:C52,2,TRUE))/100</f>
        <v>0.78</v>
      </c>
      <c r="Y40" t="s">
        <v>152</v>
      </c>
    </row>
    <row r="41" spans="1:25" ht="18.75" x14ac:dyDescent="0.3">
      <c r="A41" s="42" t="s">
        <v>120</v>
      </c>
      <c r="B41" t="s">
        <v>159</v>
      </c>
      <c r="C41" s="1" t="s">
        <v>121</v>
      </c>
      <c r="D41" t="s">
        <v>122</v>
      </c>
      <c r="H41">
        <v>1</v>
      </c>
      <c r="J41" s="30">
        <v>1.4</v>
      </c>
      <c r="K41" t="s">
        <v>118</v>
      </c>
      <c r="L41" s="30">
        <v>9.4</v>
      </c>
      <c r="M41" t="s">
        <v>123</v>
      </c>
      <c r="N41" s="11">
        <v>7</v>
      </c>
      <c r="V41" s="12">
        <f>1-W41</f>
        <v>0.21999999999999997</v>
      </c>
      <c r="W41" s="13">
        <f>(VLOOKUP(N41,'Maleic Imidazole'!A2:C52,2,TRUE))/100</f>
        <v>0.78</v>
      </c>
      <c r="Y41" t="s">
        <v>149</v>
      </c>
    </row>
    <row r="42" spans="1:25" ht="18.75" x14ac:dyDescent="0.3">
      <c r="A42" s="42" t="s">
        <v>162</v>
      </c>
      <c r="B42" t="s">
        <v>159</v>
      </c>
      <c r="C42" s="1" t="s">
        <v>116</v>
      </c>
      <c r="D42" t="s">
        <v>117</v>
      </c>
      <c r="H42">
        <v>1</v>
      </c>
      <c r="J42" s="30">
        <v>1.4</v>
      </c>
      <c r="K42" t="s">
        <v>118</v>
      </c>
      <c r="L42" s="30">
        <v>9.44</v>
      </c>
      <c r="M42" t="s">
        <v>119</v>
      </c>
      <c r="N42" s="11">
        <v>7</v>
      </c>
      <c r="V42" s="12">
        <f>1-W42</f>
        <v>0.33999999999999997</v>
      </c>
      <c r="W42" s="13">
        <f>(VLOOKUP(N42,'Maleic Trizma'!A2:C52,2,TRUE))/100</f>
        <v>0.66</v>
      </c>
      <c r="Y42" t="s">
        <v>146</v>
      </c>
    </row>
    <row r="43" spans="1:25" ht="18.75" x14ac:dyDescent="0.3">
      <c r="A43" s="42" t="s">
        <v>164</v>
      </c>
      <c r="B43" t="s">
        <v>197</v>
      </c>
      <c r="C43" s="1" t="s">
        <v>129</v>
      </c>
      <c r="D43" t="s">
        <v>130</v>
      </c>
      <c r="H43">
        <v>1</v>
      </c>
      <c r="J43" s="30">
        <v>1.8</v>
      </c>
      <c r="K43" t="s">
        <v>127</v>
      </c>
      <c r="L43" s="30">
        <v>9.4</v>
      </c>
      <c r="M43" t="s">
        <v>123</v>
      </c>
      <c r="N43" s="11">
        <v>7</v>
      </c>
      <c r="V43" s="12">
        <f>1-W43</f>
        <v>0.21999999999999997</v>
      </c>
      <c r="W43" s="13">
        <f>(VLOOKUP(N43,'Malonate-Imidazole'!A2:C52,2,TRUE))/100</f>
        <v>0.78</v>
      </c>
      <c r="Y43" t="s">
        <v>151</v>
      </c>
    </row>
    <row r="44" spans="1:25" ht="18.75" x14ac:dyDescent="0.3">
      <c r="A44" s="42" t="s">
        <v>163</v>
      </c>
      <c r="B44" t="s">
        <v>160</v>
      </c>
      <c r="C44" s="1" t="s">
        <v>124</v>
      </c>
      <c r="D44" t="s">
        <v>125</v>
      </c>
      <c r="E44" t="s">
        <v>126</v>
      </c>
      <c r="H44">
        <v>1</v>
      </c>
      <c r="J44" s="30">
        <v>1.8</v>
      </c>
      <c r="K44" t="s">
        <v>127</v>
      </c>
      <c r="L44" s="30">
        <v>7.8</v>
      </c>
      <c r="M44" t="s">
        <v>128</v>
      </c>
      <c r="N44" s="11">
        <v>7</v>
      </c>
      <c r="V44" s="12">
        <f>1-W44</f>
        <v>2.0000000000000018E-2</v>
      </c>
      <c r="W44" s="13">
        <f>(VLOOKUP(N44,'Malonic acid-sodium malonate'!A2:C52,2,TRUE))/100</f>
        <v>0.98</v>
      </c>
      <c r="Y44" t="s">
        <v>150</v>
      </c>
    </row>
    <row r="45" spans="1:25" x14ac:dyDescent="0.25">
      <c r="A45" s="42" t="s">
        <v>243</v>
      </c>
      <c r="B45" t="s">
        <v>244</v>
      </c>
      <c r="H45">
        <v>1</v>
      </c>
      <c r="J45" s="30">
        <v>3.81</v>
      </c>
      <c r="K45" t="s">
        <v>245</v>
      </c>
      <c r="L45" s="30">
        <v>9.52</v>
      </c>
      <c r="M45" s="1" t="s">
        <v>248</v>
      </c>
      <c r="N45" s="11">
        <v>7</v>
      </c>
      <c r="V45" s="12">
        <f>1-W45</f>
        <v>0.42000000000000004</v>
      </c>
      <c r="W45" s="13">
        <f>(VLOOKUP(N45,Imidazole_MES_Monohydrate!$A$5:$D$56,2,TRUE))/100</f>
        <v>0.57999999999999996</v>
      </c>
    </row>
    <row r="46" spans="1:25" ht="19.5" x14ac:dyDescent="0.35">
      <c r="A46" s="42" t="s">
        <v>250</v>
      </c>
      <c r="B46" s="1" t="s">
        <v>251</v>
      </c>
      <c r="C46" s="41" t="s">
        <v>258</v>
      </c>
      <c r="D46" s="1" t="s">
        <v>259</v>
      </c>
      <c r="H46">
        <v>1</v>
      </c>
      <c r="J46" s="30">
        <v>4.71</v>
      </c>
      <c r="K46" s="1" t="s">
        <v>252</v>
      </c>
      <c r="L46" s="30">
        <v>9.1199999999999992</v>
      </c>
      <c r="M46" s="1" t="s">
        <v>253</v>
      </c>
      <c r="N46" s="11">
        <v>7</v>
      </c>
      <c r="V46" s="12">
        <f>1-W46</f>
        <v>0.65999999999999992</v>
      </c>
      <c r="W46" s="13">
        <f>(VLOOKUP(N46,'Sodium HEPES;MOPS'!$A$6:$B$56,2,TRUE))/100</f>
        <v>0.34</v>
      </c>
    </row>
    <row r="47" spans="1:25" x14ac:dyDescent="0.25">
      <c r="A47" s="42" t="s">
        <v>263</v>
      </c>
      <c r="B47" t="s">
        <v>198</v>
      </c>
      <c r="H47">
        <v>1</v>
      </c>
      <c r="J47" s="32">
        <v>4.7</v>
      </c>
      <c r="K47" t="s">
        <v>199</v>
      </c>
      <c r="L47" s="30">
        <v>9.3000000000000007</v>
      </c>
      <c r="M47" t="s">
        <v>200</v>
      </c>
      <c r="N47" s="11">
        <v>7</v>
      </c>
      <c r="V47" s="12">
        <f>1-W47</f>
        <v>0.38</v>
      </c>
      <c r="W47" s="13">
        <f>(VLOOKUP(N47,KH2PO4_Na2HPO4!$A$2:$C$52,2,TRUE))/100</f>
        <v>0.62</v>
      </c>
      <c r="Y47" t="s">
        <v>201</v>
      </c>
    </row>
    <row r="48" spans="1:25" x14ac:dyDescent="0.25">
      <c r="A48" s="42" t="s">
        <v>134</v>
      </c>
      <c r="B48" t="s">
        <v>161</v>
      </c>
      <c r="H48">
        <v>1</v>
      </c>
      <c r="J48" s="30">
        <v>4</v>
      </c>
      <c r="K48" t="s">
        <v>135</v>
      </c>
      <c r="L48" s="30">
        <v>7.5</v>
      </c>
      <c r="M48" t="s">
        <v>136</v>
      </c>
      <c r="N48" s="11">
        <v>6</v>
      </c>
      <c r="V48" s="12">
        <f>1-W48</f>
        <v>7.999999999999996E-2</v>
      </c>
      <c r="W48" s="13">
        <f>(VLOOKUP(N48,'Tacsimate 4-8'!A2:C52,2,TRUE))/100</f>
        <v>0.92</v>
      </c>
      <c r="Y48" t="s">
        <v>153</v>
      </c>
    </row>
  </sheetData>
  <sortState ref="A35:Y48">
    <sortCondition ref="A35:A48"/>
  </sortState>
  <phoneticPr fontId="4" type="noConversion"/>
  <hyperlinks>
    <hyperlink ref="A48" location="'Tacsimate 4-8'!A1" display="Tacsimate pH4 - pH8"/>
    <hyperlink ref="A47" location="KH2PO4_Na2HPO4!A1" display="Phosphate (XH2PO4 / X2HPO4 - use either Na or K or a mixture)"/>
    <hyperlink ref="A46" location="'Sodium HEPES;MOPS'!A1" display="MOPS / Sodium HEPES"/>
    <hyperlink ref="A45" location="Imidazole_MES_Monohydrate!A1" display="MES / Imidazole"/>
    <hyperlink ref="A44" location="'Malonic acid-sodium malonate'!A1" display="Malonic acid / Sodium malonate"/>
    <hyperlink ref="A39" location="Cit_NaCit!A1" display="citric acid / sodium citrate"/>
    <hyperlink ref="A36" location="Bistrispropane!A1" display="Bis-Tris Propane"/>
    <hyperlink ref="A37" location="Cit_BTP!A1" display="Citrate (citric acid) / Bis-Tris Propane"/>
    <hyperlink ref="A38" location="Cit_PO4!A1" display="citrate / phosphate (citric acid / disodium hydrogen phosphate)"/>
    <hyperlink ref="A42" location="'Maleic Trizma'!A1" display="Maleic acid / trizma base"/>
    <hyperlink ref="A41" location="'Maleic Imidazole'!A1" display="Maleic acid / Imidazole"/>
    <hyperlink ref="A43" location="'Malonate-Imidazole'!A1" display="Malonic acid / Imidazole"/>
    <hyperlink ref="A40" location="'Malate-Imidazole'!A1" display="Malate (malic acid)  / Imidazole"/>
    <hyperlink ref="A35" location="'Tris;BICINE'!A1" display="BICINE / Tris"/>
    <hyperlink ref="A32" location="MCB!B2" display="succinic acid-sodium dihydrogen phosphate-glycine"/>
    <hyperlink ref="A26" location="MCB!C2" display="citric acid - HEPES - CHES"/>
    <hyperlink ref="A28" location="MCB!D2" display="Malonic acid - imidazole - borate"/>
    <hyperlink ref="A30" location="MCB!E2" display="Sodium propionate - sodium cacodylate - Bis-tris propane"/>
    <hyperlink ref="A29" location="MCB!F2" display="sodium acetate - ADA - bicine"/>
    <hyperlink ref="A27" location="MCB!G2" display="Malic acid - MES - Tris"/>
    <hyperlink ref="A31" location="MCB!H2" display="Sodium tartrate - Bis-tris - Glycylglycine"/>
  </hyperlinks>
  <pageMargins left="0.75" right="0.75" top="1" bottom="1" header="0.5" footer="0.5"/>
  <pageSetup paperSize="9" scale="6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/>
  </sheetViews>
  <sheetFormatPr defaultRowHeight="12.75" x14ac:dyDescent="0.2"/>
  <cols>
    <col min="2" max="3" width="11.5703125" bestFit="1" customWidth="1"/>
  </cols>
  <sheetData>
    <row r="1" spans="1:3" x14ac:dyDescent="0.2">
      <c r="A1" t="s">
        <v>78</v>
      </c>
      <c r="B1" t="s">
        <v>98</v>
      </c>
      <c r="C1" t="s">
        <v>100</v>
      </c>
    </row>
    <row r="2" spans="1:3" x14ac:dyDescent="0.2">
      <c r="A2" s="8">
        <v>1.46</v>
      </c>
      <c r="B2">
        <v>0</v>
      </c>
      <c r="C2">
        <f t="shared" ref="C2:C33" si="0">100-B2</f>
        <v>100</v>
      </c>
    </row>
    <row r="3" spans="1:3" x14ac:dyDescent="0.2">
      <c r="A3" s="8">
        <v>1.41</v>
      </c>
      <c r="B3">
        <v>2</v>
      </c>
      <c r="C3">
        <f t="shared" si="0"/>
        <v>98</v>
      </c>
    </row>
    <row r="4" spans="1:3" x14ac:dyDescent="0.2">
      <c r="A4" s="8">
        <v>1.44</v>
      </c>
      <c r="B4">
        <v>4</v>
      </c>
      <c r="C4">
        <f t="shared" si="0"/>
        <v>96</v>
      </c>
    </row>
    <row r="5" spans="1:3" x14ac:dyDescent="0.2">
      <c r="A5" s="8">
        <v>1.46</v>
      </c>
      <c r="B5">
        <v>6</v>
      </c>
      <c r="C5">
        <f t="shared" si="0"/>
        <v>94</v>
      </c>
    </row>
    <row r="6" spans="1:3" x14ac:dyDescent="0.2">
      <c r="A6" s="8">
        <v>1.47</v>
      </c>
      <c r="B6">
        <v>8</v>
      </c>
      <c r="C6">
        <f t="shared" si="0"/>
        <v>92</v>
      </c>
    </row>
    <row r="7" spans="1:3" x14ac:dyDescent="0.2">
      <c r="A7" s="8">
        <v>1.48</v>
      </c>
      <c r="B7">
        <v>10</v>
      </c>
      <c r="C7">
        <f t="shared" si="0"/>
        <v>90</v>
      </c>
    </row>
    <row r="8" spans="1:3" x14ac:dyDescent="0.2">
      <c r="A8" s="8">
        <v>1.49</v>
      </c>
      <c r="B8">
        <v>12</v>
      </c>
      <c r="C8">
        <f t="shared" si="0"/>
        <v>88</v>
      </c>
    </row>
    <row r="9" spans="1:3" x14ac:dyDescent="0.2">
      <c r="A9" s="8">
        <v>1.51</v>
      </c>
      <c r="B9">
        <v>14</v>
      </c>
      <c r="C9">
        <f t="shared" si="0"/>
        <v>86</v>
      </c>
    </row>
    <row r="10" spans="1:3" x14ac:dyDescent="0.2">
      <c r="A10" s="8">
        <v>1.55</v>
      </c>
      <c r="B10">
        <v>16</v>
      </c>
      <c r="C10">
        <f t="shared" si="0"/>
        <v>84</v>
      </c>
    </row>
    <row r="11" spans="1:3" x14ac:dyDescent="0.2">
      <c r="A11" s="8">
        <v>1.58</v>
      </c>
      <c r="B11">
        <v>18</v>
      </c>
      <c r="C11">
        <f t="shared" si="0"/>
        <v>82</v>
      </c>
    </row>
    <row r="12" spans="1:3" x14ac:dyDescent="0.2">
      <c r="A12" s="8">
        <v>1.62</v>
      </c>
      <c r="B12">
        <v>20</v>
      </c>
      <c r="C12">
        <f t="shared" si="0"/>
        <v>80</v>
      </c>
    </row>
    <row r="13" spans="1:3" x14ac:dyDescent="0.2">
      <c r="A13" s="8">
        <v>1.65</v>
      </c>
      <c r="B13">
        <v>22</v>
      </c>
      <c r="C13">
        <f t="shared" si="0"/>
        <v>78</v>
      </c>
    </row>
    <row r="14" spans="1:3" x14ac:dyDescent="0.2">
      <c r="A14" s="8">
        <v>1.68</v>
      </c>
      <c r="B14">
        <v>24</v>
      </c>
      <c r="C14">
        <f t="shared" si="0"/>
        <v>76</v>
      </c>
    </row>
    <row r="15" spans="1:3" x14ac:dyDescent="0.2">
      <c r="A15" s="8">
        <v>1.71</v>
      </c>
      <c r="B15">
        <v>26</v>
      </c>
      <c r="C15">
        <f t="shared" si="0"/>
        <v>74</v>
      </c>
    </row>
    <row r="16" spans="1:3" x14ac:dyDescent="0.2">
      <c r="A16" s="8">
        <v>1.75</v>
      </c>
      <c r="B16">
        <v>28</v>
      </c>
      <c r="C16">
        <f t="shared" si="0"/>
        <v>72</v>
      </c>
    </row>
    <row r="17" spans="1:3" x14ac:dyDescent="0.2">
      <c r="A17" s="8">
        <v>1.8</v>
      </c>
      <c r="B17">
        <v>30</v>
      </c>
      <c r="C17">
        <f t="shared" si="0"/>
        <v>70</v>
      </c>
    </row>
    <row r="18" spans="1:3" x14ac:dyDescent="0.2">
      <c r="A18" s="8">
        <v>1.85</v>
      </c>
      <c r="B18">
        <v>32</v>
      </c>
      <c r="C18">
        <f t="shared" si="0"/>
        <v>68</v>
      </c>
    </row>
    <row r="19" spans="1:3" x14ac:dyDescent="0.2">
      <c r="A19" s="8">
        <v>1.92</v>
      </c>
      <c r="B19">
        <v>34</v>
      </c>
      <c r="C19">
        <f t="shared" si="0"/>
        <v>66</v>
      </c>
    </row>
    <row r="20" spans="1:3" x14ac:dyDescent="0.2">
      <c r="A20" s="8">
        <v>1.97</v>
      </c>
      <c r="B20">
        <v>36</v>
      </c>
      <c r="C20">
        <f t="shared" si="0"/>
        <v>64</v>
      </c>
    </row>
    <row r="21" spans="1:3" x14ac:dyDescent="0.2">
      <c r="A21" s="8">
        <v>2.02</v>
      </c>
      <c r="B21">
        <v>38</v>
      </c>
      <c r="C21">
        <f t="shared" si="0"/>
        <v>62</v>
      </c>
    </row>
    <row r="22" spans="1:3" x14ac:dyDescent="0.2">
      <c r="A22" s="8">
        <v>2.15</v>
      </c>
      <c r="B22">
        <v>40</v>
      </c>
      <c r="C22">
        <f t="shared" si="0"/>
        <v>60</v>
      </c>
    </row>
    <row r="23" spans="1:3" x14ac:dyDescent="0.2">
      <c r="A23" s="8">
        <v>2.2200000000000002</v>
      </c>
      <c r="B23">
        <v>42</v>
      </c>
      <c r="C23">
        <f t="shared" si="0"/>
        <v>58</v>
      </c>
    </row>
    <row r="24" spans="1:3" x14ac:dyDescent="0.2">
      <c r="A24" s="8">
        <v>2.4</v>
      </c>
      <c r="B24">
        <v>44</v>
      </c>
      <c r="C24">
        <f t="shared" si="0"/>
        <v>56</v>
      </c>
    </row>
    <row r="25" spans="1:3" x14ac:dyDescent="0.2">
      <c r="A25" s="8">
        <v>2.5299999999999998</v>
      </c>
      <c r="B25">
        <v>46</v>
      </c>
      <c r="C25">
        <f t="shared" si="0"/>
        <v>54</v>
      </c>
    </row>
    <row r="26" spans="1:3" x14ac:dyDescent="0.2">
      <c r="A26" s="8">
        <v>2.77</v>
      </c>
      <c r="B26">
        <v>48</v>
      </c>
      <c r="C26">
        <f t="shared" si="0"/>
        <v>52</v>
      </c>
    </row>
    <row r="27" spans="1:3" x14ac:dyDescent="0.2">
      <c r="A27" s="8">
        <v>3.08</v>
      </c>
      <c r="B27">
        <v>50</v>
      </c>
      <c r="C27">
        <f t="shared" si="0"/>
        <v>50</v>
      </c>
    </row>
    <row r="28" spans="1:3" x14ac:dyDescent="0.2">
      <c r="A28" s="8">
        <v>4.6900000000000004</v>
      </c>
      <c r="B28">
        <v>52</v>
      </c>
      <c r="C28">
        <f t="shared" si="0"/>
        <v>48</v>
      </c>
    </row>
    <row r="29" spans="1:3" x14ac:dyDescent="0.2">
      <c r="A29" s="8">
        <v>5.12</v>
      </c>
      <c r="B29">
        <v>54</v>
      </c>
      <c r="C29">
        <f t="shared" si="0"/>
        <v>46</v>
      </c>
    </row>
    <row r="30" spans="1:3" x14ac:dyDescent="0.2">
      <c r="A30" s="8">
        <v>5.38</v>
      </c>
      <c r="B30">
        <v>56</v>
      </c>
      <c r="C30">
        <f t="shared" si="0"/>
        <v>44</v>
      </c>
    </row>
    <row r="31" spans="1:3" x14ac:dyDescent="0.2">
      <c r="A31" s="8">
        <v>5.62</v>
      </c>
      <c r="B31">
        <v>58</v>
      </c>
      <c r="C31">
        <f t="shared" si="0"/>
        <v>42</v>
      </c>
    </row>
    <row r="32" spans="1:3" x14ac:dyDescent="0.2">
      <c r="A32" s="8">
        <v>5.84</v>
      </c>
      <c r="B32">
        <v>60</v>
      </c>
      <c r="C32">
        <f t="shared" si="0"/>
        <v>40</v>
      </c>
    </row>
    <row r="33" spans="1:3" x14ac:dyDescent="0.2">
      <c r="A33" s="8">
        <v>6.06</v>
      </c>
      <c r="B33">
        <v>62</v>
      </c>
      <c r="C33">
        <f t="shared" si="0"/>
        <v>38</v>
      </c>
    </row>
    <row r="34" spans="1:3" x14ac:dyDescent="0.2">
      <c r="A34" s="8">
        <v>6.3</v>
      </c>
      <c r="B34">
        <v>64</v>
      </c>
      <c r="C34">
        <f t="shared" ref="C34:C52" si="1">100-B34</f>
        <v>36</v>
      </c>
    </row>
    <row r="35" spans="1:3" x14ac:dyDescent="0.2">
      <c r="A35" s="8">
        <v>6.66</v>
      </c>
      <c r="B35">
        <v>66</v>
      </c>
      <c r="C35">
        <f t="shared" si="1"/>
        <v>34</v>
      </c>
    </row>
    <row r="36" spans="1:3" x14ac:dyDescent="0.2">
      <c r="A36" s="8">
        <v>7.06</v>
      </c>
      <c r="B36">
        <v>68</v>
      </c>
      <c r="C36">
        <f t="shared" si="1"/>
        <v>32</v>
      </c>
    </row>
    <row r="37" spans="1:3" x14ac:dyDescent="0.2">
      <c r="A37" s="8">
        <v>7.4</v>
      </c>
      <c r="B37">
        <v>70</v>
      </c>
      <c r="C37">
        <f t="shared" si="1"/>
        <v>30</v>
      </c>
    </row>
    <row r="38" spans="1:3" x14ac:dyDescent="0.2">
      <c r="A38" s="8">
        <v>7.62</v>
      </c>
      <c r="B38">
        <v>72</v>
      </c>
      <c r="C38">
        <f t="shared" si="1"/>
        <v>28</v>
      </c>
    </row>
    <row r="39" spans="1:3" x14ac:dyDescent="0.2">
      <c r="A39" s="8">
        <v>7.8</v>
      </c>
      <c r="B39">
        <v>74</v>
      </c>
      <c r="C39">
        <f t="shared" si="1"/>
        <v>26</v>
      </c>
    </row>
    <row r="40" spans="1:3" x14ac:dyDescent="0.2">
      <c r="A40" s="8">
        <v>7.96</v>
      </c>
      <c r="B40">
        <v>76</v>
      </c>
      <c r="C40">
        <f t="shared" si="1"/>
        <v>24</v>
      </c>
    </row>
    <row r="41" spans="1:3" x14ac:dyDescent="0.2">
      <c r="A41" s="8">
        <v>8.08</v>
      </c>
      <c r="B41">
        <v>78</v>
      </c>
      <c r="C41">
        <f t="shared" si="1"/>
        <v>22</v>
      </c>
    </row>
    <row r="42" spans="1:3" x14ac:dyDescent="0.2">
      <c r="A42" s="8">
        <v>8.1999999999999993</v>
      </c>
      <c r="B42">
        <v>80</v>
      </c>
      <c r="C42">
        <f t="shared" si="1"/>
        <v>20</v>
      </c>
    </row>
    <row r="43" spans="1:3" x14ac:dyDescent="0.2">
      <c r="A43" s="8">
        <v>8.27</v>
      </c>
      <c r="B43">
        <v>82</v>
      </c>
      <c r="C43">
        <f t="shared" si="1"/>
        <v>18</v>
      </c>
    </row>
    <row r="44" spans="1:3" x14ac:dyDescent="0.2">
      <c r="A44" s="8">
        <v>8.39</v>
      </c>
      <c r="B44">
        <v>84</v>
      </c>
      <c r="C44">
        <f t="shared" si="1"/>
        <v>16</v>
      </c>
    </row>
    <row r="45" spans="1:3" x14ac:dyDescent="0.2">
      <c r="A45" s="8">
        <v>8.49</v>
      </c>
      <c r="B45">
        <v>86</v>
      </c>
      <c r="C45">
        <f t="shared" si="1"/>
        <v>14</v>
      </c>
    </row>
    <row r="46" spans="1:3" x14ac:dyDescent="0.2">
      <c r="A46" s="8">
        <v>8.59</v>
      </c>
      <c r="B46">
        <v>88</v>
      </c>
      <c r="C46">
        <f t="shared" si="1"/>
        <v>12</v>
      </c>
    </row>
    <row r="47" spans="1:3" x14ac:dyDescent="0.2">
      <c r="A47" s="8">
        <v>8.69</v>
      </c>
      <c r="B47">
        <v>90</v>
      </c>
      <c r="C47">
        <f t="shared" si="1"/>
        <v>10</v>
      </c>
    </row>
    <row r="48" spans="1:3" x14ac:dyDescent="0.2">
      <c r="A48" s="8">
        <v>8.8000000000000007</v>
      </c>
      <c r="B48">
        <v>92</v>
      </c>
      <c r="C48">
        <f t="shared" si="1"/>
        <v>8</v>
      </c>
    </row>
    <row r="49" spans="1:3" x14ac:dyDescent="0.2">
      <c r="A49" s="8">
        <v>8.92</v>
      </c>
      <c r="B49">
        <v>94</v>
      </c>
      <c r="C49">
        <f t="shared" si="1"/>
        <v>6</v>
      </c>
    </row>
    <row r="50" spans="1:3" x14ac:dyDescent="0.2">
      <c r="A50" s="8">
        <v>9.06</v>
      </c>
      <c r="B50">
        <v>96</v>
      </c>
      <c r="C50">
        <f t="shared" si="1"/>
        <v>4</v>
      </c>
    </row>
    <row r="51" spans="1:3" x14ac:dyDescent="0.2">
      <c r="A51" s="8">
        <v>9.2200000000000006</v>
      </c>
      <c r="B51">
        <v>98</v>
      </c>
      <c r="C51">
        <f t="shared" si="1"/>
        <v>2</v>
      </c>
    </row>
    <row r="52" spans="1:3" x14ac:dyDescent="0.2">
      <c r="A52" s="8">
        <v>9.44</v>
      </c>
      <c r="B52">
        <v>100</v>
      </c>
      <c r="C52">
        <f t="shared" si="1"/>
        <v>0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/>
  </sheetViews>
  <sheetFormatPr defaultRowHeight="12.75" x14ac:dyDescent="0.2"/>
  <cols>
    <col min="1" max="1" width="11" bestFit="1" customWidth="1"/>
    <col min="2" max="2" width="11.7109375" bestFit="1" customWidth="1"/>
    <col min="3" max="3" width="13.85546875" bestFit="1" customWidth="1"/>
    <col min="5" max="5" width="13.28515625" bestFit="1" customWidth="1"/>
  </cols>
  <sheetData>
    <row r="1" spans="1:5" x14ac:dyDescent="0.2">
      <c r="A1" t="s">
        <v>104</v>
      </c>
      <c r="B1" t="s">
        <v>106</v>
      </c>
      <c r="C1" t="s">
        <v>103</v>
      </c>
      <c r="E1" t="s">
        <v>196</v>
      </c>
    </row>
    <row r="2" spans="1:5" x14ac:dyDescent="0.2">
      <c r="A2">
        <v>1.9</v>
      </c>
      <c r="B2">
        <v>0</v>
      </c>
      <c r="C2">
        <v>100</v>
      </c>
      <c r="E2">
        <v>1.96</v>
      </c>
    </row>
    <row r="3" spans="1:5" x14ac:dyDescent="0.2">
      <c r="A3">
        <v>1.9</v>
      </c>
      <c r="B3">
        <v>2</v>
      </c>
      <c r="C3">
        <v>98</v>
      </c>
      <c r="E3">
        <v>2</v>
      </c>
    </row>
    <row r="4" spans="1:5" x14ac:dyDescent="0.2">
      <c r="A4">
        <v>1.92</v>
      </c>
      <c r="B4">
        <v>4</v>
      </c>
      <c r="C4">
        <v>96</v>
      </c>
      <c r="E4">
        <v>2</v>
      </c>
    </row>
    <row r="5" spans="1:5" x14ac:dyDescent="0.2">
      <c r="A5">
        <v>1.94</v>
      </c>
      <c r="B5">
        <v>6</v>
      </c>
      <c r="C5">
        <v>94</v>
      </c>
      <c r="E5">
        <v>2.0299999999999998</v>
      </c>
    </row>
    <row r="6" spans="1:5" x14ac:dyDescent="0.2">
      <c r="A6">
        <v>1.97</v>
      </c>
      <c r="B6">
        <v>8</v>
      </c>
      <c r="C6">
        <v>92</v>
      </c>
      <c r="E6">
        <v>2.06</v>
      </c>
    </row>
    <row r="7" spans="1:5" x14ac:dyDescent="0.2">
      <c r="A7">
        <v>1.99</v>
      </c>
      <c r="B7">
        <v>10</v>
      </c>
      <c r="C7">
        <v>90</v>
      </c>
      <c r="E7">
        <v>2.12</v>
      </c>
    </row>
    <row r="8" spans="1:5" x14ac:dyDescent="0.2">
      <c r="A8">
        <v>2.04</v>
      </c>
      <c r="B8">
        <v>12</v>
      </c>
      <c r="C8">
        <v>88</v>
      </c>
      <c r="E8">
        <v>2.19</v>
      </c>
    </row>
    <row r="9" spans="1:5" x14ac:dyDescent="0.2">
      <c r="A9">
        <v>2.08</v>
      </c>
      <c r="B9">
        <v>14</v>
      </c>
      <c r="C9">
        <v>86</v>
      </c>
      <c r="E9">
        <v>2.25</v>
      </c>
    </row>
    <row r="10" spans="1:5" x14ac:dyDescent="0.2">
      <c r="A10">
        <v>2.12</v>
      </c>
      <c r="B10">
        <v>16</v>
      </c>
      <c r="C10">
        <v>84</v>
      </c>
      <c r="E10">
        <v>2.34</v>
      </c>
    </row>
    <row r="11" spans="1:5" x14ac:dyDescent="0.2">
      <c r="A11">
        <v>2.17</v>
      </c>
      <c r="B11">
        <v>18</v>
      </c>
      <c r="C11">
        <v>82</v>
      </c>
      <c r="E11">
        <v>2.4300000000000002</v>
      </c>
    </row>
    <row r="12" spans="1:5" x14ac:dyDescent="0.2">
      <c r="A12">
        <v>2.21</v>
      </c>
      <c r="B12">
        <v>20</v>
      </c>
      <c r="C12">
        <v>80</v>
      </c>
      <c r="E12">
        <v>2.52</v>
      </c>
    </row>
    <row r="13" spans="1:5" x14ac:dyDescent="0.2">
      <c r="A13">
        <v>2.2599999999999998</v>
      </c>
      <c r="B13">
        <v>22</v>
      </c>
      <c r="C13">
        <v>78</v>
      </c>
      <c r="E13">
        <v>2.63</v>
      </c>
    </row>
    <row r="14" spans="1:5" x14ac:dyDescent="0.2">
      <c r="A14">
        <v>2.3199999999999998</v>
      </c>
      <c r="B14">
        <v>24</v>
      </c>
      <c r="C14">
        <v>76</v>
      </c>
      <c r="E14">
        <v>2.77</v>
      </c>
    </row>
    <row r="15" spans="1:5" x14ac:dyDescent="0.2">
      <c r="A15">
        <v>2.38</v>
      </c>
      <c r="B15">
        <v>26</v>
      </c>
      <c r="C15">
        <v>74</v>
      </c>
      <c r="E15">
        <v>2.92</v>
      </c>
    </row>
    <row r="16" spans="1:5" x14ac:dyDescent="0.2">
      <c r="A16">
        <v>2.44</v>
      </c>
      <c r="B16">
        <v>28</v>
      </c>
      <c r="C16">
        <v>72</v>
      </c>
      <c r="E16">
        <v>3.12</v>
      </c>
    </row>
    <row r="17" spans="1:5" x14ac:dyDescent="0.2">
      <c r="A17">
        <v>2.5099999999999998</v>
      </c>
      <c r="B17">
        <v>30</v>
      </c>
      <c r="C17">
        <v>70</v>
      </c>
      <c r="E17">
        <v>3.38</v>
      </c>
    </row>
    <row r="18" spans="1:5" x14ac:dyDescent="0.2">
      <c r="A18">
        <v>2.57</v>
      </c>
      <c r="B18">
        <v>32</v>
      </c>
      <c r="C18">
        <v>68</v>
      </c>
      <c r="E18">
        <v>3.75</v>
      </c>
    </row>
    <row r="19" spans="1:5" x14ac:dyDescent="0.2">
      <c r="A19">
        <v>2.64</v>
      </c>
      <c r="B19">
        <v>34</v>
      </c>
      <c r="C19">
        <v>66</v>
      </c>
      <c r="E19">
        <v>4.1900000000000004</v>
      </c>
    </row>
    <row r="20" spans="1:5" x14ac:dyDescent="0.2">
      <c r="A20">
        <v>2.73</v>
      </c>
      <c r="B20">
        <v>36</v>
      </c>
      <c r="C20">
        <v>64</v>
      </c>
      <c r="E20">
        <v>4.5199999999999996</v>
      </c>
    </row>
    <row r="21" spans="1:5" x14ac:dyDescent="0.2">
      <c r="A21">
        <v>2.83</v>
      </c>
      <c r="B21">
        <v>38</v>
      </c>
      <c r="C21">
        <v>62</v>
      </c>
      <c r="E21">
        <v>4.75</v>
      </c>
    </row>
    <row r="22" spans="1:5" x14ac:dyDescent="0.2">
      <c r="A22">
        <v>2.93</v>
      </c>
      <c r="B22">
        <v>40</v>
      </c>
      <c r="C22">
        <v>60</v>
      </c>
      <c r="E22">
        <v>5</v>
      </c>
    </row>
    <row r="23" spans="1:5" x14ac:dyDescent="0.2">
      <c r="A23">
        <v>3.06</v>
      </c>
      <c r="B23">
        <v>42</v>
      </c>
      <c r="C23">
        <v>58</v>
      </c>
      <c r="E23">
        <v>5.19</v>
      </c>
    </row>
    <row r="24" spans="1:5" x14ac:dyDescent="0.2">
      <c r="A24">
        <v>3.21</v>
      </c>
      <c r="B24">
        <v>44</v>
      </c>
      <c r="C24">
        <v>56</v>
      </c>
      <c r="E24">
        <v>5.38</v>
      </c>
    </row>
    <row r="25" spans="1:5" x14ac:dyDescent="0.2">
      <c r="A25">
        <v>3.44</v>
      </c>
      <c r="B25">
        <v>46</v>
      </c>
      <c r="C25">
        <v>54</v>
      </c>
      <c r="E25">
        <v>5.59</v>
      </c>
    </row>
    <row r="26" spans="1:5" x14ac:dyDescent="0.2">
      <c r="A26">
        <v>3.75</v>
      </c>
      <c r="B26">
        <v>48</v>
      </c>
      <c r="C26">
        <v>52</v>
      </c>
      <c r="E26">
        <v>5.83</v>
      </c>
    </row>
    <row r="27" spans="1:5" x14ac:dyDescent="0.2">
      <c r="A27">
        <v>4.1500000000000004</v>
      </c>
      <c r="B27">
        <v>50</v>
      </c>
      <c r="C27">
        <v>50</v>
      </c>
      <c r="E27">
        <v>6.07</v>
      </c>
    </row>
    <row r="28" spans="1:5" x14ac:dyDescent="0.2">
      <c r="A28">
        <v>4.47</v>
      </c>
      <c r="B28">
        <v>52</v>
      </c>
      <c r="C28">
        <v>48</v>
      </c>
      <c r="E28">
        <v>6.28</v>
      </c>
    </row>
    <row r="29" spans="1:5" x14ac:dyDescent="0.2">
      <c r="A29">
        <v>4.72</v>
      </c>
      <c r="B29">
        <v>54</v>
      </c>
      <c r="C29">
        <v>46</v>
      </c>
      <c r="E29">
        <v>6.45</v>
      </c>
    </row>
    <row r="30" spans="1:5" x14ac:dyDescent="0.2">
      <c r="A30">
        <v>4.9400000000000004</v>
      </c>
      <c r="B30">
        <v>56</v>
      </c>
      <c r="C30">
        <v>44</v>
      </c>
      <c r="E30">
        <v>6.58</v>
      </c>
    </row>
    <row r="31" spans="1:5" x14ac:dyDescent="0.2">
      <c r="A31">
        <v>5.14</v>
      </c>
      <c r="B31">
        <v>58</v>
      </c>
      <c r="C31">
        <v>42</v>
      </c>
      <c r="E31">
        <v>6.7</v>
      </c>
    </row>
    <row r="32" spans="1:5" x14ac:dyDescent="0.2">
      <c r="A32">
        <v>5.33</v>
      </c>
      <c r="B32">
        <v>60</v>
      </c>
      <c r="C32">
        <v>40</v>
      </c>
      <c r="E32">
        <v>6.8</v>
      </c>
    </row>
    <row r="33" spans="1:5" x14ac:dyDescent="0.2">
      <c r="A33">
        <v>5.55</v>
      </c>
      <c r="B33">
        <v>62</v>
      </c>
      <c r="C33">
        <v>38</v>
      </c>
      <c r="E33">
        <v>6.9</v>
      </c>
    </row>
    <row r="34" spans="1:5" x14ac:dyDescent="0.2">
      <c r="A34">
        <v>5.77</v>
      </c>
      <c r="B34">
        <v>64</v>
      </c>
      <c r="C34">
        <v>36</v>
      </c>
      <c r="E34">
        <v>6.98</v>
      </c>
    </row>
    <row r="35" spans="1:5" x14ac:dyDescent="0.2">
      <c r="A35">
        <v>6.01</v>
      </c>
      <c r="B35">
        <v>66</v>
      </c>
      <c r="C35">
        <v>34</v>
      </c>
      <c r="E35">
        <v>7.05</v>
      </c>
    </row>
    <row r="36" spans="1:5" x14ac:dyDescent="0.2">
      <c r="A36">
        <v>6.24</v>
      </c>
      <c r="B36">
        <v>68</v>
      </c>
      <c r="C36">
        <v>32</v>
      </c>
      <c r="E36">
        <v>7.13</v>
      </c>
    </row>
    <row r="37" spans="1:5" x14ac:dyDescent="0.2">
      <c r="A37">
        <v>6.44</v>
      </c>
      <c r="B37">
        <v>70</v>
      </c>
      <c r="C37">
        <v>30</v>
      </c>
      <c r="E37">
        <v>7.2</v>
      </c>
    </row>
    <row r="38" spans="1:5" x14ac:dyDescent="0.2">
      <c r="A38">
        <v>6.6</v>
      </c>
      <c r="B38">
        <v>72</v>
      </c>
      <c r="C38">
        <v>28</v>
      </c>
      <c r="E38">
        <v>7.27</v>
      </c>
    </row>
    <row r="39" spans="1:5" x14ac:dyDescent="0.2">
      <c r="A39">
        <v>6.75</v>
      </c>
      <c r="B39">
        <v>74</v>
      </c>
      <c r="C39">
        <v>26</v>
      </c>
      <c r="E39">
        <v>7.34</v>
      </c>
    </row>
    <row r="40" spans="1:5" x14ac:dyDescent="0.2">
      <c r="A40">
        <v>6.86</v>
      </c>
      <c r="B40">
        <v>76</v>
      </c>
      <c r="C40">
        <v>24</v>
      </c>
      <c r="E40">
        <v>7.41</v>
      </c>
    </row>
    <row r="41" spans="1:5" x14ac:dyDescent="0.2">
      <c r="A41">
        <v>6.98</v>
      </c>
      <c r="B41">
        <v>78</v>
      </c>
      <c r="C41">
        <v>22</v>
      </c>
      <c r="E41">
        <v>7.46</v>
      </c>
    </row>
    <row r="42" spans="1:5" x14ac:dyDescent="0.2">
      <c r="A42">
        <v>7.09</v>
      </c>
      <c r="B42">
        <v>80</v>
      </c>
      <c r="C42">
        <v>20</v>
      </c>
      <c r="E42">
        <v>7.53</v>
      </c>
    </row>
    <row r="43" spans="1:5" x14ac:dyDescent="0.2">
      <c r="A43">
        <v>7.19</v>
      </c>
      <c r="B43">
        <v>82</v>
      </c>
      <c r="C43">
        <v>18</v>
      </c>
      <c r="E43">
        <v>7.62</v>
      </c>
    </row>
    <row r="44" spans="1:5" x14ac:dyDescent="0.2">
      <c r="A44">
        <v>7.29</v>
      </c>
      <c r="B44">
        <v>84</v>
      </c>
      <c r="C44">
        <v>16</v>
      </c>
      <c r="E44">
        <v>7.69</v>
      </c>
    </row>
    <row r="45" spans="1:5" x14ac:dyDescent="0.2">
      <c r="A45">
        <v>7.39</v>
      </c>
      <c r="B45">
        <v>86</v>
      </c>
      <c r="C45">
        <v>14</v>
      </c>
      <c r="E45">
        <v>7.77</v>
      </c>
    </row>
    <row r="46" spans="1:5" x14ac:dyDescent="0.2">
      <c r="A46">
        <v>7.49</v>
      </c>
      <c r="B46">
        <v>88</v>
      </c>
      <c r="C46">
        <v>12</v>
      </c>
      <c r="E46">
        <v>7.86</v>
      </c>
    </row>
    <row r="47" spans="1:5" x14ac:dyDescent="0.2">
      <c r="A47">
        <v>7.61</v>
      </c>
      <c r="B47">
        <v>90</v>
      </c>
      <c r="C47">
        <v>10</v>
      </c>
      <c r="E47">
        <v>7.95</v>
      </c>
    </row>
    <row r="48" spans="1:5" x14ac:dyDescent="0.2">
      <c r="A48">
        <v>7.73</v>
      </c>
      <c r="B48">
        <v>92</v>
      </c>
      <c r="C48">
        <v>8</v>
      </c>
      <c r="E48">
        <v>8.07</v>
      </c>
    </row>
    <row r="49" spans="1:5" x14ac:dyDescent="0.2">
      <c r="A49">
        <v>7.88</v>
      </c>
      <c r="B49">
        <v>94</v>
      </c>
      <c r="C49">
        <v>6</v>
      </c>
      <c r="E49">
        <v>8.19</v>
      </c>
    </row>
    <row r="50" spans="1:5" x14ac:dyDescent="0.2">
      <c r="A50">
        <v>8.09</v>
      </c>
      <c r="B50">
        <v>96</v>
      </c>
      <c r="C50">
        <v>4</v>
      </c>
      <c r="E50">
        <v>8.3699999999999992</v>
      </c>
    </row>
    <row r="51" spans="1:5" x14ac:dyDescent="0.2">
      <c r="A51">
        <v>8.36</v>
      </c>
      <c r="B51">
        <v>98</v>
      </c>
      <c r="C51">
        <v>2</v>
      </c>
      <c r="E51">
        <v>8.66</v>
      </c>
    </row>
    <row r="52" spans="1:5" x14ac:dyDescent="0.2">
      <c r="A52">
        <v>9.51</v>
      </c>
      <c r="B52">
        <v>100</v>
      </c>
      <c r="C52">
        <v>0</v>
      </c>
      <c r="E52">
        <v>9.34</v>
      </c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/>
  </sheetViews>
  <sheetFormatPr defaultRowHeight="12.75" x14ac:dyDescent="0.2"/>
  <cols>
    <col min="1" max="1" width="11" bestFit="1" customWidth="1"/>
    <col min="2" max="2" width="17.7109375" bestFit="1" customWidth="1"/>
    <col min="3" max="3" width="13.85546875" bestFit="1" customWidth="1"/>
  </cols>
  <sheetData>
    <row r="1" spans="1:3" x14ac:dyDescent="0.2">
      <c r="A1" t="s">
        <v>104</v>
      </c>
      <c r="B1" t="s">
        <v>102</v>
      </c>
      <c r="C1" t="s">
        <v>103</v>
      </c>
    </row>
    <row r="2" spans="1:3" x14ac:dyDescent="0.2">
      <c r="A2">
        <v>1.8</v>
      </c>
      <c r="B2">
        <v>0</v>
      </c>
      <c r="C2">
        <v>100</v>
      </c>
    </row>
    <row r="3" spans="1:3" x14ac:dyDescent="0.2">
      <c r="A3">
        <v>1.85</v>
      </c>
      <c r="B3">
        <v>2</v>
      </c>
      <c r="C3">
        <v>98</v>
      </c>
    </row>
    <row r="4" spans="1:3" x14ac:dyDescent="0.2">
      <c r="A4">
        <v>1.91</v>
      </c>
      <c r="B4">
        <v>4</v>
      </c>
      <c r="C4">
        <v>96</v>
      </c>
    </row>
    <row r="5" spans="1:3" x14ac:dyDescent="0.2">
      <c r="A5">
        <v>1.98</v>
      </c>
      <c r="B5">
        <v>6</v>
      </c>
      <c r="C5">
        <v>94</v>
      </c>
    </row>
    <row r="6" spans="1:3" x14ac:dyDescent="0.2">
      <c r="A6">
        <v>2.04</v>
      </c>
      <c r="B6">
        <v>8</v>
      </c>
      <c r="C6">
        <v>92</v>
      </c>
    </row>
    <row r="7" spans="1:3" x14ac:dyDescent="0.2">
      <c r="A7">
        <v>2.08</v>
      </c>
      <c r="B7">
        <v>10</v>
      </c>
      <c r="C7">
        <v>90</v>
      </c>
    </row>
    <row r="8" spans="1:3" x14ac:dyDescent="0.2">
      <c r="A8">
        <v>2.16</v>
      </c>
      <c r="B8">
        <v>12</v>
      </c>
      <c r="C8">
        <v>88</v>
      </c>
    </row>
    <row r="9" spans="1:3" x14ac:dyDescent="0.2">
      <c r="A9">
        <v>2.2200000000000002</v>
      </c>
      <c r="B9">
        <v>14</v>
      </c>
      <c r="C9">
        <v>86</v>
      </c>
    </row>
    <row r="10" spans="1:3" x14ac:dyDescent="0.2">
      <c r="A10">
        <v>2.2799999999999998</v>
      </c>
      <c r="B10">
        <v>16</v>
      </c>
      <c r="C10">
        <v>84</v>
      </c>
    </row>
    <row r="11" spans="1:3" x14ac:dyDescent="0.2">
      <c r="A11">
        <v>2.34</v>
      </c>
      <c r="B11">
        <v>18</v>
      </c>
      <c r="C11">
        <v>82</v>
      </c>
    </row>
    <row r="12" spans="1:3" x14ac:dyDescent="0.2">
      <c r="A12">
        <v>2.4</v>
      </c>
      <c r="B12">
        <v>20</v>
      </c>
      <c r="C12">
        <v>80</v>
      </c>
    </row>
    <row r="13" spans="1:3" x14ac:dyDescent="0.2">
      <c r="A13">
        <v>2.48</v>
      </c>
      <c r="B13">
        <v>22</v>
      </c>
      <c r="C13">
        <v>78</v>
      </c>
    </row>
    <row r="14" spans="1:3" x14ac:dyDescent="0.2">
      <c r="A14">
        <v>2.54</v>
      </c>
      <c r="B14">
        <v>24</v>
      </c>
      <c r="C14">
        <v>76</v>
      </c>
    </row>
    <row r="15" spans="1:3" x14ac:dyDescent="0.2">
      <c r="A15">
        <v>2.6</v>
      </c>
      <c r="B15">
        <v>26</v>
      </c>
      <c r="C15">
        <v>74</v>
      </c>
    </row>
    <row r="16" spans="1:3" x14ac:dyDescent="0.2">
      <c r="A16">
        <v>2.65</v>
      </c>
      <c r="B16">
        <v>28</v>
      </c>
      <c r="C16">
        <v>72</v>
      </c>
    </row>
    <row r="17" spans="1:3" x14ac:dyDescent="0.2">
      <c r="A17">
        <v>2.74</v>
      </c>
      <c r="B17">
        <v>30</v>
      </c>
      <c r="C17">
        <v>70</v>
      </c>
    </row>
    <row r="18" spans="1:3" x14ac:dyDescent="0.2">
      <c r="A18">
        <v>2.81</v>
      </c>
      <c r="B18">
        <v>32</v>
      </c>
      <c r="C18">
        <v>68</v>
      </c>
    </row>
    <row r="19" spans="1:3" x14ac:dyDescent="0.2">
      <c r="A19">
        <v>2.87</v>
      </c>
      <c r="B19">
        <v>34</v>
      </c>
      <c r="C19">
        <v>66</v>
      </c>
    </row>
    <row r="20" spans="1:3" x14ac:dyDescent="0.2">
      <c r="A20">
        <v>2.96</v>
      </c>
      <c r="B20">
        <v>36</v>
      </c>
      <c r="C20">
        <v>64</v>
      </c>
    </row>
    <row r="21" spans="1:3" x14ac:dyDescent="0.2">
      <c r="A21">
        <v>3.03</v>
      </c>
      <c r="B21">
        <v>38</v>
      </c>
      <c r="C21">
        <v>62</v>
      </c>
    </row>
    <row r="22" spans="1:3" x14ac:dyDescent="0.2">
      <c r="A22">
        <v>3.13</v>
      </c>
      <c r="B22">
        <v>40</v>
      </c>
      <c r="C22">
        <v>60</v>
      </c>
    </row>
    <row r="23" spans="1:3" x14ac:dyDescent="0.2">
      <c r="A23">
        <v>3.24</v>
      </c>
      <c r="B23">
        <v>42</v>
      </c>
      <c r="C23">
        <v>58</v>
      </c>
    </row>
    <row r="24" spans="1:3" x14ac:dyDescent="0.2">
      <c r="A24">
        <v>3.35</v>
      </c>
      <c r="B24">
        <v>44</v>
      </c>
      <c r="C24">
        <v>56</v>
      </c>
    </row>
    <row r="25" spans="1:3" x14ac:dyDescent="0.2">
      <c r="A25">
        <v>3.49</v>
      </c>
      <c r="B25">
        <v>46</v>
      </c>
      <c r="C25">
        <v>54</v>
      </c>
    </row>
    <row r="26" spans="1:3" x14ac:dyDescent="0.2">
      <c r="A26">
        <v>3.66</v>
      </c>
      <c r="B26">
        <v>48</v>
      </c>
      <c r="C26">
        <v>52</v>
      </c>
    </row>
    <row r="27" spans="1:3" x14ac:dyDescent="0.2">
      <c r="A27">
        <v>3.85</v>
      </c>
      <c r="B27">
        <v>50</v>
      </c>
      <c r="C27">
        <v>50</v>
      </c>
    </row>
    <row r="28" spans="1:3" x14ac:dyDescent="0.2">
      <c r="A28">
        <v>4.03</v>
      </c>
      <c r="B28">
        <v>52</v>
      </c>
      <c r="C28">
        <v>48</v>
      </c>
    </row>
    <row r="29" spans="1:3" x14ac:dyDescent="0.2">
      <c r="A29">
        <v>4.1900000000000004</v>
      </c>
      <c r="B29">
        <v>54</v>
      </c>
      <c r="C29">
        <v>46</v>
      </c>
    </row>
    <row r="30" spans="1:3" x14ac:dyDescent="0.2">
      <c r="A30">
        <v>4.34</v>
      </c>
      <c r="B30">
        <v>56</v>
      </c>
      <c r="C30">
        <v>44</v>
      </c>
    </row>
    <row r="31" spans="1:3" x14ac:dyDescent="0.2">
      <c r="A31">
        <v>4.47</v>
      </c>
      <c r="B31">
        <v>58</v>
      </c>
      <c r="C31">
        <v>42</v>
      </c>
    </row>
    <row r="32" spans="1:3" x14ac:dyDescent="0.2">
      <c r="A32">
        <v>4.57</v>
      </c>
      <c r="B32">
        <v>60</v>
      </c>
      <c r="C32">
        <v>40</v>
      </c>
    </row>
    <row r="33" spans="1:3" x14ac:dyDescent="0.2">
      <c r="A33">
        <v>4.67</v>
      </c>
      <c r="B33">
        <v>62</v>
      </c>
      <c r="C33">
        <v>38</v>
      </c>
    </row>
    <row r="34" spans="1:3" x14ac:dyDescent="0.2">
      <c r="A34">
        <v>4.74</v>
      </c>
      <c r="B34">
        <v>64</v>
      </c>
      <c r="C34">
        <v>36</v>
      </c>
    </row>
    <row r="35" spans="1:3" x14ac:dyDescent="0.2">
      <c r="A35">
        <v>4.82</v>
      </c>
      <c r="B35">
        <v>66</v>
      </c>
      <c r="C35">
        <v>34</v>
      </c>
    </row>
    <row r="36" spans="1:3" x14ac:dyDescent="0.2">
      <c r="A36">
        <v>4.8899999999999997</v>
      </c>
      <c r="B36">
        <v>68</v>
      </c>
      <c r="C36">
        <v>32</v>
      </c>
    </row>
    <row r="37" spans="1:3" x14ac:dyDescent="0.2">
      <c r="A37">
        <v>4.96</v>
      </c>
      <c r="B37">
        <v>70</v>
      </c>
      <c r="C37">
        <v>30</v>
      </c>
    </row>
    <row r="38" spans="1:3" x14ac:dyDescent="0.2">
      <c r="A38">
        <v>5.03</v>
      </c>
      <c r="B38">
        <v>72</v>
      </c>
      <c r="C38">
        <v>28</v>
      </c>
    </row>
    <row r="39" spans="1:3" x14ac:dyDescent="0.2">
      <c r="A39">
        <v>5.0999999999999996</v>
      </c>
      <c r="B39">
        <v>74</v>
      </c>
      <c r="C39">
        <v>26</v>
      </c>
    </row>
    <row r="40" spans="1:3" x14ac:dyDescent="0.2">
      <c r="A40">
        <v>5.16</v>
      </c>
      <c r="B40">
        <v>76</v>
      </c>
      <c r="C40">
        <v>24</v>
      </c>
    </row>
    <row r="41" spans="1:3" x14ac:dyDescent="0.2">
      <c r="A41">
        <v>5.25</v>
      </c>
      <c r="B41">
        <v>78</v>
      </c>
      <c r="C41">
        <v>22</v>
      </c>
    </row>
    <row r="42" spans="1:3" x14ac:dyDescent="0.2">
      <c r="A42">
        <v>5.34</v>
      </c>
      <c r="B42">
        <v>80</v>
      </c>
      <c r="C42">
        <v>20</v>
      </c>
    </row>
    <row r="43" spans="1:3" x14ac:dyDescent="0.2">
      <c r="A43">
        <v>5.42</v>
      </c>
      <c r="B43">
        <v>82</v>
      </c>
      <c r="C43">
        <v>18</v>
      </c>
    </row>
    <row r="44" spans="1:3" x14ac:dyDescent="0.2">
      <c r="A44">
        <v>5.49</v>
      </c>
      <c r="B44">
        <v>84</v>
      </c>
      <c r="C44">
        <v>16</v>
      </c>
    </row>
    <row r="45" spans="1:3" x14ac:dyDescent="0.2">
      <c r="A45">
        <v>5.59</v>
      </c>
      <c r="B45">
        <v>86</v>
      </c>
      <c r="C45">
        <v>14</v>
      </c>
    </row>
    <row r="46" spans="1:3" x14ac:dyDescent="0.2">
      <c r="A46">
        <v>5.69</v>
      </c>
      <c r="B46">
        <v>88</v>
      </c>
      <c r="C46">
        <v>12</v>
      </c>
    </row>
    <row r="47" spans="1:3" x14ac:dyDescent="0.2">
      <c r="A47">
        <v>5.79</v>
      </c>
      <c r="B47">
        <v>90</v>
      </c>
      <c r="C47">
        <v>10</v>
      </c>
    </row>
    <row r="48" spans="1:3" x14ac:dyDescent="0.2">
      <c r="A48">
        <v>5.92</v>
      </c>
      <c r="B48">
        <v>92</v>
      </c>
      <c r="C48">
        <v>8</v>
      </c>
    </row>
    <row r="49" spans="1:3" x14ac:dyDescent="0.2">
      <c r="A49">
        <v>6.09</v>
      </c>
      <c r="B49">
        <v>94</v>
      </c>
      <c r="C49">
        <v>6</v>
      </c>
    </row>
    <row r="50" spans="1:3" x14ac:dyDescent="0.2">
      <c r="A50">
        <v>6.29</v>
      </c>
      <c r="B50">
        <v>96</v>
      </c>
      <c r="C50">
        <v>4</v>
      </c>
    </row>
    <row r="51" spans="1:3" x14ac:dyDescent="0.2">
      <c r="A51">
        <v>6.42</v>
      </c>
      <c r="B51">
        <v>98</v>
      </c>
      <c r="C51">
        <v>2</v>
      </c>
    </row>
    <row r="52" spans="1:3" x14ac:dyDescent="0.2">
      <c r="A52">
        <v>7.8</v>
      </c>
      <c r="B52">
        <v>100</v>
      </c>
      <c r="C52">
        <v>0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0"/>
  <sheetViews>
    <sheetView workbookViewId="0">
      <selection sqref="A1:C1048576"/>
    </sheetView>
  </sheetViews>
  <sheetFormatPr defaultRowHeight="15" x14ac:dyDescent="0.25"/>
  <cols>
    <col min="1" max="3" width="9.140625" style="44"/>
    <col min="4" max="4" width="19" style="36" customWidth="1"/>
    <col min="5" max="5" width="18.28515625" style="36" customWidth="1"/>
    <col min="6" max="6" width="21.7109375" style="36" customWidth="1"/>
    <col min="7" max="16384" width="9.140625" style="36"/>
  </cols>
  <sheetData>
    <row r="2" spans="1:14" x14ac:dyDescent="0.25">
      <c r="A2" s="44" t="s">
        <v>246</v>
      </c>
      <c r="D2" s="35" t="s">
        <v>223</v>
      </c>
      <c r="E2" s="40"/>
      <c r="F2" s="40"/>
      <c r="G2" s="39"/>
    </row>
    <row r="3" spans="1:14" x14ac:dyDescent="0.25">
      <c r="E3" s="37" t="s">
        <v>224</v>
      </c>
      <c r="F3" s="37" t="s">
        <v>225</v>
      </c>
      <c r="G3" s="39"/>
    </row>
    <row r="4" spans="1:14" x14ac:dyDescent="0.25">
      <c r="D4" s="35"/>
      <c r="E4" s="37" t="s">
        <v>226</v>
      </c>
      <c r="F4" s="37" t="s">
        <v>227</v>
      </c>
      <c r="G4" s="38"/>
    </row>
    <row r="5" spans="1:14" x14ac:dyDescent="0.25">
      <c r="A5" s="45" t="s">
        <v>231</v>
      </c>
      <c r="B5" s="46" t="s">
        <v>247</v>
      </c>
      <c r="C5" s="46"/>
      <c r="D5" s="35" t="s">
        <v>228</v>
      </c>
      <c r="E5" s="37" t="s">
        <v>229</v>
      </c>
      <c r="F5" s="37" t="s">
        <v>230</v>
      </c>
      <c r="G5" s="37" t="s">
        <v>231</v>
      </c>
      <c r="H5" s="35" t="s">
        <v>228</v>
      </c>
      <c r="I5" s="35"/>
      <c r="J5"/>
      <c r="K5"/>
      <c r="L5"/>
      <c r="N5" s="39"/>
    </row>
    <row r="6" spans="1:14" x14ac:dyDescent="0.25">
      <c r="A6" s="47">
        <v>3.81</v>
      </c>
      <c r="B6" s="44">
        <v>0</v>
      </c>
      <c r="D6" s="36">
        <v>100</v>
      </c>
      <c r="E6" s="38">
        <f>2000</f>
        <v>2000</v>
      </c>
      <c r="F6" s="38">
        <f t="shared" ref="F6:F37" si="0">2000-E6</f>
        <v>0</v>
      </c>
      <c r="G6" s="38">
        <v>9.52</v>
      </c>
      <c r="H6" s="36">
        <v>100</v>
      </c>
      <c r="J6"/>
      <c r="K6"/>
      <c r="L6"/>
    </row>
    <row r="7" spans="1:14" x14ac:dyDescent="0.25">
      <c r="A7" s="47">
        <v>4.59</v>
      </c>
      <c r="B7" s="44">
        <v>2</v>
      </c>
      <c r="D7" s="36">
        <v>98</v>
      </c>
      <c r="E7" s="38">
        <f t="shared" ref="E7:E38" si="1">(D7/100)*2000</f>
        <v>1960</v>
      </c>
      <c r="F7" s="38">
        <f t="shared" si="0"/>
        <v>40</v>
      </c>
      <c r="G7" s="38">
        <v>8.99</v>
      </c>
      <c r="H7" s="36">
        <v>98</v>
      </c>
      <c r="J7"/>
      <c r="K7"/>
      <c r="L7"/>
    </row>
    <row r="8" spans="1:14" x14ac:dyDescent="0.25">
      <c r="A8" s="47">
        <v>4.88</v>
      </c>
      <c r="B8" s="44">
        <v>4</v>
      </c>
      <c r="D8" s="36">
        <v>96</v>
      </c>
      <c r="E8" s="38">
        <f t="shared" si="1"/>
        <v>1920</v>
      </c>
      <c r="F8" s="38">
        <f t="shared" si="0"/>
        <v>80</v>
      </c>
      <c r="G8" s="38">
        <v>8.5500000000000007</v>
      </c>
      <c r="H8" s="36">
        <v>96</v>
      </c>
      <c r="J8"/>
      <c r="K8"/>
      <c r="L8"/>
    </row>
    <row r="9" spans="1:14" x14ac:dyDescent="0.25">
      <c r="A9" s="47">
        <v>5.08</v>
      </c>
      <c r="B9" s="44">
        <v>6</v>
      </c>
      <c r="D9" s="36">
        <v>94</v>
      </c>
      <c r="E9" s="38">
        <f t="shared" si="1"/>
        <v>1880</v>
      </c>
      <c r="F9" s="38">
        <f t="shared" si="0"/>
        <v>120</v>
      </c>
      <c r="G9" s="38">
        <v>8.42</v>
      </c>
      <c r="H9" s="36">
        <v>94</v>
      </c>
      <c r="J9"/>
      <c r="K9"/>
      <c r="L9"/>
    </row>
    <row r="10" spans="1:14" x14ac:dyDescent="0.25">
      <c r="A10" s="47">
        <v>5.21</v>
      </c>
      <c r="B10" s="44">
        <v>8</v>
      </c>
      <c r="D10" s="36">
        <v>92</v>
      </c>
      <c r="E10" s="38">
        <f t="shared" si="1"/>
        <v>1840</v>
      </c>
      <c r="F10" s="38">
        <f t="shared" si="0"/>
        <v>160</v>
      </c>
      <c r="G10" s="38">
        <v>8.2799999999999994</v>
      </c>
      <c r="H10" s="36">
        <v>92</v>
      </c>
      <c r="J10"/>
      <c r="K10"/>
      <c r="L10"/>
    </row>
    <row r="11" spans="1:14" x14ac:dyDescent="0.25">
      <c r="A11" s="47">
        <v>5.31</v>
      </c>
      <c r="B11" s="44">
        <v>10</v>
      </c>
      <c r="D11" s="36">
        <v>90</v>
      </c>
      <c r="E11" s="38">
        <f t="shared" si="1"/>
        <v>1800</v>
      </c>
      <c r="F11" s="38">
        <f t="shared" si="0"/>
        <v>200</v>
      </c>
      <c r="G11" s="38">
        <v>8.1199999999999992</v>
      </c>
      <c r="H11" s="36">
        <v>90</v>
      </c>
      <c r="J11"/>
      <c r="K11"/>
      <c r="L11"/>
    </row>
    <row r="12" spans="1:14" x14ac:dyDescent="0.25">
      <c r="A12" s="47">
        <v>5.42</v>
      </c>
      <c r="B12" s="44">
        <v>12</v>
      </c>
      <c r="D12" s="36">
        <v>88</v>
      </c>
      <c r="E12" s="38">
        <f t="shared" si="1"/>
        <v>1760</v>
      </c>
      <c r="F12" s="38">
        <f t="shared" si="0"/>
        <v>240</v>
      </c>
      <c r="G12" s="38">
        <v>8</v>
      </c>
      <c r="H12" s="36">
        <v>88</v>
      </c>
      <c r="J12"/>
      <c r="K12"/>
      <c r="L12"/>
    </row>
    <row r="13" spans="1:14" x14ac:dyDescent="0.25">
      <c r="A13" s="47">
        <v>5.5</v>
      </c>
      <c r="B13" s="44">
        <v>14</v>
      </c>
      <c r="D13" s="36">
        <v>86</v>
      </c>
      <c r="E13" s="38">
        <f t="shared" si="1"/>
        <v>1720</v>
      </c>
      <c r="F13" s="38">
        <f t="shared" si="0"/>
        <v>280</v>
      </c>
      <c r="G13" s="38">
        <v>7.93</v>
      </c>
      <c r="H13" s="36">
        <v>86</v>
      </c>
      <c r="J13"/>
      <c r="K13"/>
      <c r="L13"/>
    </row>
    <row r="14" spans="1:14" x14ac:dyDescent="0.25">
      <c r="A14" s="47">
        <v>5.58</v>
      </c>
      <c r="B14" s="44">
        <v>16</v>
      </c>
      <c r="D14" s="36">
        <v>84</v>
      </c>
      <c r="E14" s="38">
        <f t="shared" si="1"/>
        <v>1680</v>
      </c>
      <c r="F14" s="38">
        <f t="shared" si="0"/>
        <v>320</v>
      </c>
      <c r="G14" s="38">
        <v>7.82</v>
      </c>
      <c r="H14" s="36">
        <v>84</v>
      </c>
      <c r="J14"/>
      <c r="K14"/>
      <c r="L14"/>
    </row>
    <row r="15" spans="1:14" x14ac:dyDescent="0.25">
      <c r="A15" s="47">
        <v>5.65</v>
      </c>
      <c r="B15" s="44">
        <v>18</v>
      </c>
      <c r="D15" s="36">
        <v>82</v>
      </c>
      <c r="E15" s="38">
        <f t="shared" si="1"/>
        <v>1640</v>
      </c>
      <c r="F15" s="38">
        <f t="shared" si="0"/>
        <v>360</v>
      </c>
      <c r="G15" s="38">
        <v>7.75</v>
      </c>
      <c r="H15" s="36">
        <v>82</v>
      </c>
      <c r="J15"/>
      <c r="K15"/>
      <c r="L15"/>
    </row>
    <row r="16" spans="1:14" x14ac:dyDescent="0.25">
      <c r="A16" s="47">
        <v>5.73</v>
      </c>
      <c r="B16" s="44">
        <v>20</v>
      </c>
      <c r="D16" s="36">
        <v>80</v>
      </c>
      <c r="E16" s="38">
        <f t="shared" si="1"/>
        <v>1600</v>
      </c>
      <c r="F16" s="38">
        <f t="shared" si="0"/>
        <v>400</v>
      </c>
      <c r="G16" s="38">
        <v>7.69</v>
      </c>
      <c r="H16" s="36">
        <v>80</v>
      </c>
      <c r="J16"/>
      <c r="K16"/>
      <c r="L16"/>
    </row>
    <row r="17" spans="1:12" x14ac:dyDescent="0.25">
      <c r="A17" s="47">
        <v>5.78</v>
      </c>
      <c r="B17" s="44">
        <v>22</v>
      </c>
      <c r="D17" s="36">
        <v>78</v>
      </c>
      <c r="E17" s="38">
        <f t="shared" si="1"/>
        <v>1560</v>
      </c>
      <c r="F17" s="38">
        <f t="shared" si="0"/>
        <v>440</v>
      </c>
      <c r="G17" s="38">
        <v>7.62</v>
      </c>
      <c r="H17" s="36">
        <v>78</v>
      </c>
      <c r="J17"/>
      <c r="K17"/>
      <c r="L17"/>
    </row>
    <row r="18" spans="1:12" x14ac:dyDescent="0.25">
      <c r="A18" s="47">
        <v>5.85</v>
      </c>
      <c r="B18" s="44">
        <v>24</v>
      </c>
      <c r="D18" s="36">
        <v>76</v>
      </c>
      <c r="E18" s="38">
        <f t="shared" si="1"/>
        <v>1520</v>
      </c>
      <c r="F18" s="38">
        <f t="shared" si="0"/>
        <v>480</v>
      </c>
      <c r="G18" s="38">
        <v>7.56</v>
      </c>
      <c r="H18" s="36">
        <v>76</v>
      </c>
      <c r="J18"/>
      <c r="K18"/>
      <c r="L18"/>
    </row>
    <row r="19" spans="1:12" x14ac:dyDescent="0.25">
      <c r="A19" s="47">
        <v>5.91</v>
      </c>
      <c r="B19" s="44">
        <v>26</v>
      </c>
      <c r="D19" s="36">
        <v>74</v>
      </c>
      <c r="E19" s="38">
        <f t="shared" si="1"/>
        <v>1480</v>
      </c>
      <c r="F19" s="38">
        <f t="shared" si="0"/>
        <v>520</v>
      </c>
      <c r="G19" s="38">
        <v>7.49</v>
      </c>
      <c r="H19" s="36">
        <v>74</v>
      </c>
      <c r="J19"/>
      <c r="K19"/>
      <c r="L19"/>
    </row>
    <row r="20" spans="1:12" x14ac:dyDescent="0.25">
      <c r="A20" s="47">
        <v>5.97</v>
      </c>
      <c r="B20" s="44">
        <v>28</v>
      </c>
      <c r="D20" s="36">
        <v>72</v>
      </c>
      <c r="E20" s="38">
        <f t="shared" si="1"/>
        <v>1440</v>
      </c>
      <c r="F20" s="38">
        <f t="shared" si="0"/>
        <v>560</v>
      </c>
      <c r="G20" s="38">
        <v>7.44</v>
      </c>
      <c r="H20" s="36">
        <v>72</v>
      </c>
      <c r="J20"/>
      <c r="K20"/>
      <c r="L20"/>
    </row>
    <row r="21" spans="1:12" x14ac:dyDescent="0.25">
      <c r="A21" s="47">
        <v>6.05</v>
      </c>
      <c r="B21" s="44">
        <v>30</v>
      </c>
      <c r="D21" s="36">
        <v>70</v>
      </c>
      <c r="E21" s="38">
        <f t="shared" si="1"/>
        <v>1400</v>
      </c>
      <c r="F21" s="38">
        <f t="shared" si="0"/>
        <v>600</v>
      </c>
      <c r="G21" s="38">
        <v>7.38</v>
      </c>
      <c r="H21" s="36">
        <v>70</v>
      </c>
      <c r="J21"/>
      <c r="K21"/>
      <c r="L21"/>
    </row>
    <row r="22" spans="1:12" x14ac:dyDescent="0.25">
      <c r="A22" s="47">
        <v>6.11</v>
      </c>
      <c r="B22" s="44">
        <v>32</v>
      </c>
      <c r="D22" s="36">
        <v>68</v>
      </c>
      <c r="E22" s="38">
        <f t="shared" si="1"/>
        <v>1360</v>
      </c>
      <c r="F22" s="38">
        <f t="shared" si="0"/>
        <v>640</v>
      </c>
      <c r="G22" s="38">
        <v>7.32</v>
      </c>
      <c r="H22" s="36">
        <v>68</v>
      </c>
      <c r="J22"/>
      <c r="K22"/>
      <c r="L22"/>
    </row>
    <row r="23" spans="1:12" x14ac:dyDescent="0.25">
      <c r="A23" s="47">
        <v>6.19</v>
      </c>
      <c r="B23" s="44">
        <v>34</v>
      </c>
      <c r="D23" s="36">
        <v>66</v>
      </c>
      <c r="E23" s="38">
        <f t="shared" si="1"/>
        <v>1320</v>
      </c>
      <c r="F23" s="38">
        <f t="shared" si="0"/>
        <v>680</v>
      </c>
      <c r="G23" s="38">
        <v>7.27</v>
      </c>
      <c r="H23" s="36">
        <v>66</v>
      </c>
      <c r="J23"/>
      <c r="K23"/>
      <c r="L23"/>
    </row>
    <row r="24" spans="1:12" x14ac:dyDescent="0.25">
      <c r="A24" s="47">
        <v>6.22</v>
      </c>
      <c r="B24" s="44">
        <v>36</v>
      </c>
      <c r="D24" s="36">
        <v>64</v>
      </c>
      <c r="E24" s="38">
        <f t="shared" si="1"/>
        <v>1280</v>
      </c>
      <c r="F24" s="38">
        <f t="shared" si="0"/>
        <v>720</v>
      </c>
      <c r="G24" s="38">
        <v>7.2</v>
      </c>
      <c r="H24" s="36">
        <v>64</v>
      </c>
      <c r="J24"/>
      <c r="K24"/>
      <c r="L24"/>
    </row>
    <row r="25" spans="1:12" x14ac:dyDescent="0.25">
      <c r="A25" s="47">
        <v>6.29</v>
      </c>
      <c r="B25" s="44">
        <v>38</v>
      </c>
      <c r="D25" s="36">
        <v>62</v>
      </c>
      <c r="E25" s="38">
        <f t="shared" si="1"/>
        <v>1240</v>
      </c>
      <c r="F25" s="38">
        <f t="shared" si="0"/>
        <v>760</v>
      </c>
      <c r="G25" s="38">
        <v>7.13</v>
      </c>
      <c r="H25" s="36">
        <v>62</v>
      </c>
      <c r="J25"/>
      <c r="K25"/>
      <c r="L25"/>
    </row>
    <row r="26" spans="1:12" x14ac:dyDescent="0.25">
      <c r="A26" s="47">
        <v>6.37</v>
      </c>
      <c r="B26" s="44">
        <v>40</v>
      </c>
      <c r="D26" s="36">
        <v>60</v>
      </c>
      <c r="E26" s="38">
        <f t="shared" si="1"/>
        <v>1200</v>
      </c>
      <c r="F26" s="38">
        <f t="shared" si="0"/>
        <v>800</v>
      </c>
      <c r="G26" s="38">
        <v>7.07</v>
      </c>
      <c r="H26" s="36">
        <v>60</v>
      </c>
      <c r="J26"/>
      <c r="K26"/>
      <c r="L26"/>
    </row>
    <row r="27" spans="1:12" x14ac:dyDescent="0.25">
      <c r="A27" s="47">
        <v>6.43</v>
      </c>
      <c r="B27" s="44">
        <v>42</v>
      </c>
      <c r="D27" s="36">
        <v>58</v>
      </c>
      <c r="E27" s="38">
        <f t="shared" si="1"/>
        <v>1160</v>
      </c>
      <c r="F27" s="38">
        <f t="shared" si="0"/>
        <v>840</v>
      </c>
      <c r="G27" s="38">
        <v>7</v>
      </c>
      <c r="H27" s="36">
        <v>58</v>
      </c>
      <c r="J27"/>
      <c r="K27"/>
      <c r="L27"/>
    </row>
    <row r="28" spans="1:12" x14ac:dyDescent="0.25">
      <c r="A28" s="47">
        <v>6.5</v>
      </c>
      <c r="B28" s="44">
        <v>44</v>
      </c>
      <c r="D28" s="36">
        <v>56</v>
      </c>
      <c r="E28" s="38">
        <f t="shared" si="1"/>
        <v>1120</v>
      </c>
      <c r="F28" s="38">
        <f t="shared" si="0"/>
        <v>880</v>
      </c>
      <c r="G28" s="38">
        <v>6.96</v>
      </c>
      <c r="H28" s="36">
        <v>56</v>
      </c>
      <c r="J28"/>
      <c r="K28"/>
      <c r="L28"/>
    </row>
    <row r="29" spans="1:12" x14ac:dyDescent="0.25">
      <c r="A29" s="47">
        <v>6.59</v>
      </c>
      <c r="B29" s="44">
        <v>46</v>
      </c>
      <c r="D29" s="36">
        <v>54</v>
      </c>
      <c r="E29" s="38">
        <f t="shared" si="1"/>
        <v>1080</v>
      </c>
      <c r="F29" s="38">
        <f t="shared" si="0"/>
        <v>920</v>
      </c>
      <c r="G29" s="38">
        <v>6.89</v>
      </c>
      <c r="H29" s="36">
        <v>54</v>
      </c>
      <c r="J29"/>
      <c r="K29"/>
      <c r="L29"/>
    </row>
    <row r="30" spans="1:12" x14ac:dyDescent="0.25">
      <c r="A30" s="47">
        <v>6.66</v>
      </c>
      <c r="B30" s="44">
        <v>48</v>
      </c>
      <c r="D30" s="36">
        <v>52</v>
      </c>
      <c r="E30" s="38">
        <f t="shared" si="1"/>
        <v>1040</v>
      </c>
      <c r="F30" s="38">
        <f t="shared" si="0"/>
        <v>960</v>
      </c>
      <c r="G30" s="38">
        <v>6.8</v>
      </c>
      <c r="H30" s="36">
        <v>52</v>
      </c>
      <c r="J30"/>
      <c r="K30"/>
      <c r="L30"/>
    </row>
    <row r="31" spans="1:12" x14ac:dyDescent="0.25">
      <c r="A31" s="47">
        <v>6.73</v>
      </c>
      <c r="B31" s="44">
        <v>50</v>
      </c>
      <c r="D31" s="36">
        <v>50</v>
      </c>
      <c r="E31" s="38">
        <f t="shared" si="1"/>
        <v>1000</v>
      </c>
      <c r="F31" s="38">
        <f t="shared" si="0"/>
        <v>1000</v>
      </c>
      <c r="G31" s="38">
        <v>6.73</v>
      </c>
      <c r="H31" s="36">
        <v>50</v>
      </c>
      <c r="J31"/>
      <c r="K31"/>
      <c r="L31"/>
    </row>
    <row r="32" spans="1:12" x14ac:dyDescent="0.25">
      <c r="A32" s="47">
        <v>6.8</v>
      </c>
      <c r="B32" s="44">
        <v>52</v>
      </c>
      <c r="D32" s="36">
        <v>48</v>
      </c>
      <c r="E32" s="38">
        <f t="shared" si="1"/>
        <v>960</v>
      </c>
      <c r="F32" s="38">
        <f t="shared" si="0"/>
        <v>1040</v>
      </c>
      <c r="G32" s="38">
        <v>6.66</v>
      </c>
      <c r="H32" s="36">
        <v>48</v>
      </c>
      <c r="J32"/>
      <c r="K32"/>
      <c r="L32"/>
    </row>
    <row r="33" spans="1:12" x14ac:dyDescent="0.25">
      <c r="A33" s="47">
        <v>6.89</v>
      </c>
      <c r="B33" s="44">
        <v>54</v>
      </c>
      <c r="D33" s="36">
        <v>46</v>
      </c>
      <c r="E33" s="38">
        <f t="shared" si="1"/>
        <v>920</v>
      </c>
      <c r="F33" s="38">
        <f t="shared" si="0"/>
        <v>1080</v>
      </c>
      <c r="G33" s="38">
        <v>6.59</v>
      </c>
      <c r="H33" s="36">
        <v>46</v>
      </c>
      <c r="J33"/>
      <c r="K33"/>
      <c r="L33"/>
    </row>
    <row r="34" spans="1:12" x14ac:dyDescent="0.25">
      <c r="A34" s="47">
        <v>6.96</v>
      </c>
      <c r="B34" s="44">
        <v>56</v>
      </c>
      <c r="D34" s="36">
        <v>44</v>
      </c>
      <c r="E34" s="38">
        <f t="shared" si="1"/>
        <v>880</v>
      </c>
      <c r="F34" s="38">
        <f t="shared" si="0"/>
        <v>1120</v>
      </c>
      <c r="G34" s="38">
        <v>6.5</v>
      </c>
      <c r="H34" s="36">
        <v>44</v>
      </c>
      <c r="J34"/>
      <c r="K34"/>
      <c r="L34"/>
    </row>
    <row r="35" spans="1:12" x14ac:dyDescent="0.25">
      <c r="A35" s="47">
        <v>7</v>
      </c>
      <c r="B35" s="44">
        <v>58</v>
      </c>
      <c r="D35" s="36">
        <v>42</v>
      </c>
      <c r="E35" s="38">
        <f t="shared" si="1"/>
        <v>840</v>
      </c>
      <c r="F35" s="38">
        <f t="shared" si="0"/>
        <v>1160</v>
      </c>
      <c r="G35" s="38">
        <v>6.43</v>
      </c>
      <c r="H35" s="36">
        <v>42</v>
      </c>
      <c r="J35"/>
      <c r="K35"/>
      <c r="L35"/>
    </row>
    <row r="36" spans="1:12" x14ac:dyDescent="0.25">
      <c r="A36" s="47">
        <v>7.07</v>
      </c>
      <c r="B36" s="44">
        <v>60</v>
      </c>
      <c r="D36" s="36">
        <v>40</v>
      </c>
      <c r="E36" s="38">
        <f t="shared" si="1"/>
        <v>800</v>
      </c>
      <c r="F36" s="38">
        <f t="shared" si="0"/>
        <v>1200</v>
      </c>
      <c r="G36" s="38">
        <v>6.37</v>
      </c>
      <c r="H36" s="36">
        <v>40</v>
      </c>
      <c r="J36"/>
      <c r="K36"/>
      <c r="L36"/>
    </row>
    <row r="37" spans="1:12" x14ac:dyDescent="0.25">
      <c r="A37" s="47">
        <v>7.13</v>
      </c>
      <c r="B37" s="44">
        <v>62</v>
      </c>
      <c r="D37" s="36">
        <v>38</v>
      </c>
      <c r="E37" s="38">
        <f t="shared" si="1"/>
        <v>760</v>
      </c>
      <c r="F37" s="38">
        <f t="shared" si="0"/>
        <v>1240</v>
      </c>
      <c r="G37" s="38">
        <v>6.29</v>
      </c>
      <c r="H37" s="36">
        <v>38</v>
      </c>
      <c r="J37"/>
      <c r="K37"/>
      <c r="L37"/>
    </row>
    <row r="38" spans="1:12" x14ac:dyDescent="0.25">
      <c r="A38" s="47">
        <v>7.2</v>
      </c>
      <c r="B38" s="44">
        <v>64</v>
      </c>
      <c r="D38" s="36">
        <v>36</v>
      </c>
      <c r="E38" s="38">
        <f t="shared" si="1"/>
        <v>720</v>
      </c>
      <c r="F38" s="38">
        <f t="shared" ref="F38:F69" si="2">2000-E38</f>
        <v>1280</v>
      </c>
      <c r="G38" s="38">
        <v>6.22</v>
      </c>
      <c r="H38" s="36">
        <v>36</v>
      </c>
      <c r="J38"/>
      <c r="K38"/>
      <c r="L38"/>
    </row>
    <row r="39" spans="1:12" x14ac:dyDescent="0.25">
      <c r="A39" s="47">
        <v>7.27</v>
      </c>
      <c r="B39" s="44">
        <v>66</v>
      </c>
      <c r="D39" s="36">
        <v>34</v>
      </c>
      <c r="E39" s="38">
        <f t="shared" ref="E39:E70" si="3">(D39/100)*2000</f>
        <v>680</v>
      </c>
      <c r="F39" s="38">
        <f t="shared" si="2"/>
        <v>1320</v>
      </c>
      <c r="G39" s="38">
        <v>6.19</v>
      </c>
      <c r="H39" s="36">
        <v>34</v>
      </c>
      <c r="J39"/>
      <c r="K39"/>
      <c r="L39"/>
    </row>
    <row r="40" spans="1:12" x14ac:dyDescent="0.25">
      <c r="A40" s="47">
        <v>7.32</v>
      </c>
      <c r="B40" s="44">
        <v>68</v>
      </c>
      <c r="D40" s="36">
        <v>32</v>
      </c>
      <c r="E40" s="38">
        <f t="shared" si="3"/>
        <v>640</v>
      </c>
      <c r="F40" s="38">
        <f t="shared" si="2"/>
        <v>1360</v>
      </c>
      <c r="G40" s="38">
        <v>6.11</v>
      </c>
      <c r="H40" s="36">
        <v>32</v>
      </c>
      <c r="J40"/>
      <c r="K40"/>
      <c r="L40"/>
    </row>
    <row r="41" spans="1:12" x14ac:dyDescent="0.25">
      <c r="A41" s="47">
        <v>7.38</v>
      </c>
      <c r="B41" s="44">
        <v>70</v>
      </c>
      <c r="D41" s="36">
        <v>30</v>
      </c>
      <c r="E41" s="38">
        <f t="shared" si="3"/>
        <v>600</v>
      </c>
      <c r="F41" s="38">
        <f t="shared" si="2"/>
        <v>1400</v>
      </c>
      <c r="G41" s="38">
        <v>6.05</v>
      </c>
      <c r="H41" s="36">
        <v>30</v>
      </c>
      <c r="J41"/>
      <c r="K41"/>
      <c r="L41"/>
    </row>
    <row r="42" spans="1:12" x14ac:dyDescent="0.25">
      <c r="A42" s="47">
        <v>7.44</v>
      </c>
      <c r="B42" s="44">
        <v>72</v>
      </c>
      <c r="D42" s="36">
        <v>28</v>
      </c>
      <c r="E42" s="38">
        <f t="shared" si="3"/>
        <v>560</v>
      </c>
      <c r="F42" s="38">
        <f t="shared" si="2"/>
        <v>1440</v>
      </c>
      <c r="G42" s="38">
        <v>5.97</v>
      </c>
      <c r="H42" s="36">
        <v>28</v>
      </c>
      <c r="J42"/>
      <c r="K42"/>
      <c r="L42"/>
    </row>
    <row r="43" spans="1:12" x14ac:dyDescent="0.25">
      <c r="A43" s="47">
        <v>7.49</v>
      </c>
      <c r="B43" s="44">
        <v>74</v>
      </c>
      <c r="D43" s="36">
        <v>26</v>
      </c>
      <c r="E43" s="38">
        <f t="shared" si="3"/>
        <v>520</v>
      </c>
      <c r="F43" s="38">
        <f t="shared" si="2"/>
        <v>1480</v>
      </c>
      <c r="G43" s="38">
        <v>5.91</v>
      </c>
      <c r="H43" s="36">
        <v>26</v>
      </c>
      <c r="J43"/>
      <c r="K43"/>
      <c r="L43"/>
    </row>
    <row r="44" spans="1:12" x14ac:dyDescent="0.25">
      <c r="A44" s="47">
        <v>7.56</v>
      </c>
      <c r="B44" s="44">
        <v>76</v>
      </c>
      <c r="D44" s="36">
        <v>24</v>
      </c>
      <c r="E44" s="38">
        <f t="shared" si="3"/>
        <v>480</v>
      </c>
      <c r="F44" s="38">
        <f t="shared" si="2"/>
        <v>1520</v>
      </c>
      <c r="G44" s="38">
        <v>5.85</v>
      </c>
      <c r="H44" s="36">
        <v>24</v>
      </c>
      <c r="J44"/>
      <c r="K44"/>
      <c r="L44"/>
    </row>
    <row r="45" spans="1:12" x14ac:dyDescent="0.25">
      <c r="A45" s="47">
        <v>7.62</v>
      </c>
      <c r="B45" s="44">
        <v>78</v>
      </c>
      <c r="D45" s="36">
        <v>22</v>
      </c>
      <c r="E45" s="38">
        <f t="shared" si="3"/>
        <v>440</v>
      </c>
      <c r="F45" s="38">
        <f t="shared" si="2"/>
        <v>1560</v>
      </c>
      <c r="G45" s="38">
        <v>5.78</v>
      </c>
      <c r="H45" s="36">
        <v>22</v>
      </c>
      <c r="J45"/>
      <c r="K45"/>
      <c r="L45"/>
    </row>
    <row r="46" spans="1:12" x14ac:dyDescent="0.25">
      <c r="A46" s="47">
        <v>7.69</v>
      </c>
      <c r="B46" s="44">
        <v>80</v>
      </c>
      <c r="D46" s="36">
        <v>20</v>
      </c>
      <c r="E46" s="38">
        <f t="shared" si="3"/>
        <v>400</v>
      </c>
      <c r="F46" s="38">
        <f t="shared" si="2"/>
        <v>1600</v>
      </c>
      <c r="G46" s="38">
        <v>5.73</v>
      </c>
      <c r="H46" s="36">
        <v>20</v>
      </c>
      <c r="J46"/>
      <c r="K46"/>
      <c r="L46"/>
    </row>
    <row r="47" spans="1:12" x14ac:dyDescent="0.25">
      <c r="A47" s="47">
        <v>7.75</v>
      </c>
      <c r="B47" s="44">
        <v>82</v>
      </c>
      <c r="D47" s="36">
        <v>18</v>
      </c>
      <c r="E47" s="38">
        <f t="shared" si="3"/>
        <v>360</v>
      </c>
      <c r="F47" s="38">
        <f t="shared" si="2"/>
        <v>1640</v>
      </c>
      <c r="G47" s="38">
        <v>5.65</v>
      </c>
      <c r="H47" s="36">
        <v>18</v>
      </c>
      <c r="J47"/>
      <c r="K47"/>
      <c r="L47"/>
    </row>
    <row r="48" spans="1:12" x14ac:dyDescent="0.25">
      <c r="A48" s="47">
        <v>7.82</v>
      </c>
      <c r="B48" s="44">
        <v>84</v>
      </c>
      <c r="D48" s="36">
        <v>16</v>
      </c>
      <c r="E48" s="38">
        <f t="shared" si="3"/>
        <v>320</v>
      </c>
      <c r="F48" s="38">
        <f t="shared" si="2"/>
        <v>1680</v>
      </c>
      <c r="G48" s="38">
        <v>5.58</v>
      </c>
      <c r="H48" s="36">
        <v>16</v>
      </c>
      <c r="J48"/>
      <c r="K48"/>
      <c r="L48"/>
    </row>
    <row r="49" spans="1:12" x14ac:dyDescent="0.25">
      <c r="A49" s="47">
        <v>7.93</v>
      </c>
      <c r="B49" s="44">
        <v>86</v>
      </c>
      <c r="D49" s="36">
        <v>14</v>
      </c>
      <c r="E49" s="38">
        <f t="shared" si="3"/>
        <v>280</v>
      </c>
      <c r="F49" s="38">
        <f t="shared" si="2"/>
        <v>1720</v>
      </c>
      <c r="G49" s="38">
        <v>5.5</v>
      </c>
      <c r="H49" s="36">
        <v>14</v>
      </c>
      <c r="J49"/>
      <c r="K49"/>
      <c r="L49"/>
    </row>
    <row r="50" spans="1:12" x14ac:dyDescent="0.25">
      <c r="A50" s="47">
        <v>8</v>
      </c>
      <c r="B50" s="44">
        <v>88</v>
      </c>
      <c r="D50" s="36">
        <v>12</v>
      </c>
      <c r="E50" s="38">
        <f t="shared" si="3"/>
        <v>240</v>
      </c>
      <c r="F50" s="38">
        <f t="shared" si="2"/>
        <v>1760</v>
      </c>
      <c r="G50" s="38">
        <v>5.42</v>
      </c>
      <c r="H50" s="36">
        <v>12</v>
      </c>
      <c r="J50"/>
      <c r="K50"/>
      <c r="L50"/>
    </row>
    <row r="51" spans="1:12" x14ac:dyDescent="0.25">
      <c r="A51" s="47">
        <v>8.1199999999999992</v>
      </c>
      <c r="B51" s="44">
        <v>90</v>
      </c>
      <c r="D51" s="36">
        <v>10</v>
      </c>
      <c r="E51" s="38">
        <f t="shared" si="3"/>
        <v>200</v>
      </c>
      <c r="F51" s="38">
        <f t="shared" si="2"/>
        <v>1800</v>
      </c>
      <c r="G51" s="38">
        <v>5.31</v>
      </c>
      <c r="H51" s="36">
        <v>10</v>
      </c>
      <c r="J51"/>
      <c r="K51"/>
      <c r="L51"/>
    </row>
    <row r="52" spans="1:12" x14ac:dyDescent="0.25">
      <c r="A52" s="47">
        <v>8.2799999999999994</v>
      </c>
      <c r="B52" s="44">
        <v>92</v>
      </c>
      <c r="D52" s="36">
        <v>8</v>
      </c>
      <c r="E52" s="38">
        <f t="shared" si="3"/>
        <v>160</v>
      </c>
      <c r="F52" s="38">
        <f t="shared" si="2"/>
        <v>1840</v>
      </c>
      <c r="G52" s="38">
        <v>5.21</v>
      </c>
      <c r="H52" s="36">
        <v>8</v>
      </c>
      <c r="J52"/>
      <c r="K52"/>
      <c r="L52"/>
    </row>
    <row r="53" spans="1:12" x14ac:dyDescent="0.25">
      <c r="A53" s="47">
        <v>8.42</v>
      </c>
      <c r="B53" s="44">
        <v>94</v>
      </c>
      <c r="D53" s="36">
        <v>6</v>
      </c>
      <c r="E53" s="38">
        <f t="shared" si="3"/>
        <v>120</v>
      </c>
      <c r="F53" s="38">
        <f t="shared" si="2"/>
        <v>1880</v>
      </c>
      <c r="G53" s="38">
        <v>5.08</v>
      </c>
      <c r="H53" s="36">
        <v>6</v>
      </c>
      <c r="J53"/>
      <c r="K53"/>
      <c r="L53"/>
    </row>
    <row r="54" spans="1:12" x14ac:dyDescent="0.25">
      <c r="A54" s="47">
        <v>8.5500000000000007</v>
      </c>
      <c r="B54" s="44">
        <v>96</v>
      </c>
      <c r="D54" s="36">
        <v>4</v>
      </c>
      <c r="E54" s="38">
        <f t="shared" si="3"/>
        <v>80</v>
      </c>
      <c r="F54" s="38">
        <f t="shared" si="2"/>
        <v>1920</v>
      </c>
      <c r="G54" s="38">
        <v>4.88</v>
      </c>
      <c r="H54" s="36">
        <v>4</v>
      </c>
      <c r="J54"/>
      <c r="K54"/>
      <c r="L54"/>
    </row>
    <row r="55" spans="1:12" x14ac:dyDescent="0.25">
      <c r="A55" s="47">
        <v>8.99</v>
      </c>
      <c r="B55" s="44">
        <v>98</v>
      </c>
      <c r="D55" s="36">
        <v>2</v>
      </c>
      <c r="E55" s="38">
        <f t="shared" si="3"/>
        <v>40</v>
      </c>
      <c r="F55" s="38">
        <f t="shared" si="2"/>
        <v>1960</v>
      </c>
      <c r="G55" s="38">
        <v>4.59</v>
      </c>
      <c r="H55" s="36">
        <v>2</v>
      </c>
      <c r="J55"/>
      <c r="K55"/>
      <c r="L55"/>
    </row>
    <row r="56" spans="1:12" x14ac:dyDescent="0.25">
      <c r="A56" s="47">
        <v>9.52</v>
      </c>
      <c r="B56" s="44">
        <v>100</v>
      </c>
      <c r="D56" s="36">
        <v>0</v>
      </c>
      <c r="E56" s="38">
        <f t="shared" si="3"/>
        <v>0</v>
      </c>
      <c r="F56" s="38">
        <f t="shared" si="2"/>
        <v>2000</v>
      </c>
      <c r="G56" s="38">
        <v>3.81</v>
      </c>
      <c r="H56" s="36">
        <v>0</v>
      </c>
      <c r="J56"/>
      <c r="K56"/>
      <c r="L56"/>
    </row>
    <row r="58" spans="1:12" x14ac:dyDescent="0.25">
      <c r="D58" s="36" t="s">
        <v>232</v>
      </c>
      <c r="E58" s="36">
        <f>SUM(E6:E56)</f>
        <v>51000</v>
      </c>
      <c r="F58" s="36">
        <f>SUM(F6:F56)</f>
        <v>51000</v>
      </c>
    </row>
    <row r="59" spans="1:12" x14ac:dyDescent="0.25">
      <c r="D59" s="36" t="s">
        <v>233</v>
      </c>
    </row>
    <row r="60" spans="1:12" x14ac:dyDescent="0.25">
      <c r="D60" s="36" t="s">
        <v>234</v>
      </c>
    </row>
  </sheetData>
  <sortState ref="B6:B56">
    <sortCondition ref="B6"/>
  </sortState>
  <pageMargins left="0.7" right="0.7" top="0.75" bottom="0.75" header="0.3" footer="0.3"/>
  <pageSetup paperSize="9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0"/>
  <sheetViews>
    <sheetView workbookViewId="0"/>
  </sheetViews>
  <sheetFormatPr defaultRowHeight="15" x14ac:dyDescent="0.25"/>
  <cols>
    <col min="1" max="4" width="9.140625" style="36"/>
    <col min="5" max="5" width="16.28515625" style="36" customWidth="1"/>
    <col min="6" max="6" width="17.28515625" style="36" customWidth="1"/>
    <col min="7" max="16384" width="9.140625" style="36"/>
  </cols>
  <sheetData>
    <row r="2" spans="1:8" x14ac:dyDescent="0.25">
      <c r="D2" s="37" t="s">
        <v>223</v>
      </c>
      <c r="E2" s="37"/>
      <c r="F2" s="37"/>
      <c r="G2" s="38"/>
    </row>
    <row r="3" spans="1:8" x14ac:dyDescent="0.25">
      <c r="D3" s="37"/>
      <c r="E3" s="37" t="s">
        <v>235</v>
      </c>
      <c r="F3" s="37" t="s">
        <v>236</v>
      </c>
      <c r="G3" s="37" t="s">
        <v>231</v>
      </c>
    </row>
    <row r="4" spans="1:8" x14ac:dyDescent="0.25">
      <c r="D4" s="37"/>
      <c r="E4" s="37" t="s">
        <v>226</v>
      </c>
      <c r="F4" s="37" t="s">
        <v>227</v>
      </c>
      <c r="G4" s="38"/>
    </row>
    <row r="5" spans="1:8" x14ac:dyDescent="0.25">
      <c r="A5" s="37" t="s">
        <v>231</v>
      </c>
      <c r="B5" s="36" t="s">
        <v>249</v>
      </c>
      <c r="D5" s="35" t="s">
        <v>237</v>
      </c>
      <c r="E5" s="37"/>
      <c r="F5" s="37"/>
      <c r="G5" s="37" t="s">
        <v>231</v>
      </c>
      <c r="H5" s="35" t="s">
        <v>238</v>
      </c>
    </row>
    <row r="6" spans="1:8" x14ac:dyDescent="0.25">
      <c r="A6" s="38">
        <v>4.71</v>
      </c>
      <c r="B6" s="36">
        <v>0</v>
      </c>
      <c r="D6" s="36">
        <v>100</v>
      </c>
      <c r="E6" s="38">
        <v>2000</v>
      </c>
      <c r="F6" s="38">
        <v>0</v>
      </c>
      <c r="G6" s="38">
        <v>9.1199999999999992</v>
      </c>
      <c r="H6" s="36">
        <v>100</v>
      </c>
    </row>
    <row r="7" spans="1:8" x14ac:dyDescent="0.25">
      <c r="A7" s="38">
        <v>5.49</v>
      </c>
      <c r="B7" s="36">
        <v>2</v>
      </c>
      <c r="D7" s="36">
        <v>98</v>
      </c>
      <c r="E7" s="38">
        <v>1960</v>
      </c>
      <c r="F7" s="38">
        <v>40</v>
      </c>
      <c r="G7" s="38">
        <v>8.89</v>
      </c>
      <c r="H7" s="36">
        <v>98</v>
      </c>
    </row>
    <row r="8" spans="1:8" x14ac:dyDescent="0.25">
      <c r="A8" s="38">
        <v>5.79</v>
      </c>
      <c r="B8" s="36">
        <v>4</v>
      </c>
      <c r="D8" s="36">
        <v>96</v>
      </c>
      <c r="E8" s="38">
        <v>1920</v>
      </c>
      <c r="F8" s="38">
        <v>80</v>
      </c>
      <c r="G8" s="38">
        <v>8.73</v>
      </c>
      <c r="H8" s="36">
        <v>96</v>
      </c>
    </row>
    <row r="9" spans="1:8" x14ac:dyDescent="0.25">
      <c r="A9" s="38">
        <v>6</v>
      </c>
      <c r="B9" s="36">
        <v>6</v>
      </c>
      <c r="D9" s="36">
        <v>94</v>
      </c>
      <c r="E9" s="38">
        <v>1880</v>
      </c>
      <c r="F9" s="38">
        <v>120</v>
      </c>
      <c r="G9" s="38">
        <v>8.6</v>
      </c>
      <c r="H9" s="36">
        <v>94</v>
      </c>
    </row>
    <row r="10" spans="1:8" x14ac:dyDescent="0.25">
      <c r="A10" s="38">
        <v>6.11</v>
      </c>
      <c r="B10" s="36">
        <v>8</v>
      </c>
      <c r="D10" s="36">
        <v>92</v>
      </c>
      <c r="E10" s="38">
        <v>1840</v>
      </c>
      <c r="F10" s="38">
        <v>160</v>
      </c>
      <c r="G10" s="38">
        <v>8.4700000000000006</v>
      </c>
      <c r="H10" s="36">
        <v>92</v>
      </c>
    </row>
    <row r="11" spans="1:8" x14ac:dyDescent="0.25">
      <c r="A11" s="38">
        <v>6.21</v>
      </c>
      <c r="B11" s="36">
        <v>10</v>
      </c>
      <c r="D11" s="36">
        <v>90</v>
      </c>
      <c r="E11" s="38">
        <v>1800</v>
      </c>
      <c r="F11" s="38">
        <v>200</v>
      </c>
      <c r="G11" s="38">
        <v>8.4</v>
      </c>
      <c r="H11" s="36">
        <v>90</v>
      </c>
    </row>
    <row r="12" spans="1:8" x14ac:dyDescent="0.25">
      <c r="A12" s="38">
        <v>6.31</v>
      </c>
      <c r="B12" s="36">
        <v>12</v>
      </c>
      <c r="D12" s="36">
        <v>88</v>
      </c>
      <c r="E12" s="38">
        <v>1760</v>
      </c>
      <c r="F12" s="38">
        <v>240</v>
      </c>
      <c r="G12" s="38">
        <v>8.2899999999999991</v>
      </c>
      <c r="H12" s="36">
        <v>88</v>
      </c>
    </row>
    <row r="13" spans="1:8" x14ac:dyDescent="0.25">
      <c r="A13" s="38">
        <v>6.41</v>
      </c>
      <c r="B13" s="36">
        <v>14</v>
      </c>
      <c r="D13" s="36">
        <v>86</v>
      </c>
      <c r="E13" s="38">
        <v>1720</v>
      </c>
      <c r="F13" s="38">
        <v>280</v>
      </c>
      <c r="G13" s="38">
        <v>8.23</v>
      </c>
      <c r="H13" s="36">
        <v>86</v>
      </c>
    </row>
    <row r="14" spans="1:8" x14ac:dyDescent="0.25">
      <c r="A14" s="38">
        <v>6.48</v>
      </c>
      <c r="B14" s="36">
        <v>16</v>
      </c>
      <c r="D14" s="36">
        <v>84</v>
      </c>
      <c r="E14" s="38">
        <v>1680</v>
      </c>
      <c r="F14" s="38">
        <v>320</v>
      </c>
      <c r="G14" s="38">
        <v>8.18</v>
      </c>
      <c r="H14" s="36">
        <v>84</v>
      </c>
    </row>
    <row r="15" spans="1:8" x14ac:dyDescent="0.25">
      <c r="A15" s="38">
        <v>6.54</v>
      </c>
      <c r="B15" s="36">
        <v>18</v>
      </c>
      <c r="D15" s="36">
        <v>82</v>
      </c>
      <c r="E15" s="38">
        <v>1640</v>
      </c>
      <c r="F15" s="38">
        <v>360</v>
      </c>
      <c r="G15" s="38">
        <v>8.1199999999999992</v>
      </c>
      <c r="H15" s="36">
        <v>82</v>
      </c>
    </row>
    <row r="16" spans="1:8" x14ac:dyDescent="0.25">
      <c r="A16" s="38">
        <v>6.6</v>
      </c>
      <c r="B16" s="36">
        <v>20</v>
      </c>
      <c r="D16" s="36">
        <v>80</v>
      </c>
      <c r="E16" s="38">
        <v>1600</v>
      </c>
      <c r="F16" s="38">
        <v>400</v>
      </c>
      <c r="G16" s="38">
        <v>8.0399999999999991</v>
      </c>
      <c r="H16" s="36">
        <v>80</v>
      </c>
    </row>
    <row r="17" spans="1:8" x14ac:dyDescent="0.25">
      <c r="A17" s="38">
        <v>6.66</v>
      </c>
      <c r="B17" s="36">
        <v>22</v>
      </c>
      <c r="D17" s="36">
        <v>78</v>
      </c>
      <c r="E17" s="38">
        <v>1560</v>
      </c>
      <c r="F17" s="38">
        <v>440</v>
      </c>
      <c r="G17" s="38">
        <v>7.98</v>
      </c>
      <c r="H17" s="36">
        <v>78</v>
      </c>
    </row>
    <row r="18" spans="1:8" x14ac:dyDescent="0.25">
      <c r="A18" s="38">
        <v>6.72</v>
      </c>
      <c r="B18" s="36">
        <v>24</v>
      </c>
      <c r="D18" s="36">
        <v>76</v>
      </c>
      <c r="E18" s="38">
        <v>1520</v>
      </c>
      <c r="F18" s="38">
        <v>480</v>
      </c>
      <c r="G18" s="38">
        <v>7.93</v>
      </c>
      <c r="H18" s="36">
        <v>76</v>
      </c>
    </row>
    <row r="19" spans="1:8" x14ac:dyDescent="0.25">
      <c r="A19" s="38">
        <v>6.77</v>
      </c>
      <c r="B19" s="36">
        <v>26</v>
      </c>
      <c r="D19" s="36">
        <v>74</v>
      </c>
      <c r="E19" s="38">
        <v>1480</v>
      </c>
      <c r="F19" s="38">
        <v>520</v>
      </c>
      <c r="G19" s="38">
        <v>7.86</v>
      </c>
      <c r="H19" s="36">
        <v>74</v>
      </c>
    </row>
    <row r="20" spans="1:8" x14ac:dyDescent="0.25">
      <c r="A20" s="38">
        <v>6.83</v>
      </c>
      <c r="B20" s="36">
        <v>28</v>
      </c>
      <c r="D20" s="36">
        <v>72</v>
      </c>
      <c r="E20" s="38">
        <v>1440</v>
      </c>
      <c r="F20" s="38">
        <v>560</v>
      </c>
      <c r="G20" s="38">
        <v>7.82</v>
      </c>
      <c r="H20" s="36">
        <v>72</v>
      </c>
    </row>
    <row r="21" spans="1:8" x14ac:dyDescent="0.25">
      <c r="A21" s="38">
        <v>6.88</v>
      </c>
      <c r="B21" s="36">
        <v>30</v>
      </c>
      <c r="D21" s="36">
        <v>70</v>
      </c>
      <c r="E21" s="38">
        <v>1400</v>
      </c>
      <c r="F21" s="38">
        <v>600</v>
      </c>
      <c r="G21" s="38">
        <v>7.76</v>
      </c>
      <c r="H21" s="36">
        <v>70</v>
      </c>
    </row>
    <row r="22" spans="1:8" x14ac:dyDescent="0.25">
      <c r="A22" s="38">
        <v>6.93</v>
      </c>
      <c r="B22" s="36">
        <v>32</v>
      </c>
      <c r="D22" s="36">
        <v>68</v>
      </c>
      <c r="E22" s="38">
        <v>1360</v>
      </c>
      <c r="F22" s="38">
        <v>640</v>
      </c>
      <c r="G22" s="38">
        <v>7.73</v>
      </c>
      <c r="H22" s="36">
        <v>68</v>
      </c>
    </row>
    <row r="23" spans="1:8" x14ac:dyDescent="0.25">
      <c r="A23" s="38">
        <v>6.98</v>
      </c>
      <c r="B23" s="36">
        <v>34</v>
      </c>
      <c r="D23" s="36">
        <v>66</v>
      </c>
      <c r="E23" s="38">
        <v>1320</v>
      </c>
      <c r="F23" s="38">
        <v>680</v>
      </c>
      <c r="G23" s="38">
        <v>7.68</v>
      </c>
      <c r="H23" s="36">
        <v>66</v>
      </c>
    </row>
    <row r="24" spans="1:8" x14ac:dyDescent="0.25">
      <c r="A24" s="38">
        <v>7.02</v>
      </c>
      <c r="B24" s="36">
        <v>36</v>
      </c>
      <c r="D24" s="36">
        <v>64</v>
      </c>
      <c r="E24" s="38">
        <v>1280</v>
      </c>
      <c r="F24" s="38">
        <v>720</v>
      </c>
      <c r="G24" s="38">
        <v>7.63</v>
      </c>
      <c r="H24" s="36">
        <v>64</v>
      </c>
    </row>
    <row r="25" spans="1:8" x14ac:dyDescent="0.25">
      <c r="A25" s="38">
        <v>7.07</v>
      </c>
      <c r="B25" s="36">
        <v>38</v>
      </c>
      <c r="D25" s="36">
        <v>62</v>
      </c>
      <c r="E25" s="38">
        <v>1240</v>
      </c>
      <c r="F25" s="38">
        <v>760</v>
      </c>
      <c r="G25" s="38">
        <v>7.6</v>
      </c>
      <c r="H25" s="36">
        <v>62</v>
      </c>
    </row>
    <row r="26" spans="1:8" x14ac:dyDescent="0.25">
      <c r="A26" s="38">
        <v>7.11</v>
      </c>
      <c r="B26" s="36">
        <v>40</v>
      </c>
      <c r="D26" s="36">
        <v>60</v>
      </c>
      <c r="E26" s="38">
        <v>1200</v>
      </c>
      <c r="F26" s="38">
        <v>800</v>
      </c>
      <c r="G26" s="38">
        <v>7.54</v>
      </c>
      <c r="H26" s="36">
        <v>60</v>
      </c>
    </row>
    <row r="27" spans="1:8" x14ac:dyDescent="0.25">
      <c r="A27" s="38">
        <v>7.14</v>
      </c>
      <c r="B27" s="36">
        <v>42</v>
      </c>
      <c r="D27" s="36">
        <v>58</v>
      </c>
      <c r="E27" s="38">
        <v>1160</v>
      </c>
      <c r="F27" s="38">
        <v>840</v>
      </c>
      <c r="G27" s="38">
        <v>7.51</v>
      </c>
      <c r="H27" s="36">
        <v>58</v>
      </c>
    </row>
    <row r="28" spans="1:8" x14ac:dyDescent="0.25">
      <c r="A28" s="38">
        <v>7.2</v>
      </c>
      <c r="B28" s="36">
        <v>44</v>
      </c>
      <c r="D28" s="36">
        <v>56</v>
      </c>
      <c r="E28" s="38">
        <v>1120</v>
      </c>
      <c r="F28" s="38">
        <v>880</v>
      </c>
      <c r="G28" s="38">
        <v>7.46</v>
      </c>
      <c r="H28" s="36">
        <v>56</v>
      </c>
    </row>
    <row r="29" spans="1:8" x14ac:dyDescent="0.25">
      <c r="A29" s="38">
        <v>7.24</v>
      </c>
      <c r="B29" s="36">
        <v>46</v>
      </c>
      <c r="D29" s="36">
        <v>54</v>
      </c>
      <c r="E29" s="38">
        <v>1080</v>
      </c>
      <c r="F29" s="38">
        <v>920</v>
      </c>
      <c r="G29" s="38">
        <v>7.39</v>
      </c>
      <c r="H29" s="36">
        <v>54</v>
      </c>
    </row>
    <row r="30" spans="1:8" x14ac:dyDescent="0.25">
      <c r="A30" s="38">
        <v>7.29</v>
      </c>
      <c r="B30" s="36">
        <v>48</v>
      </c>
      <c r="D30" s="36">
        <v>52</v>
      </c>
      <c r="E30" s="38">
        <v>1040</v>
      </c>
      <c r="F30" s="38">
        <v>960</v>
      </c>
      <c r="G30" s="38">
        <v>7.38</v>
      </c>
      <c r="H30" s="36">
        <v>52</v>
      </c>
    </row>
    <row r="31" spans="1:8" x14ac:dyDescent="0.25">
      <c r="A31" s="38">
        <v>7.31</v>
      </c>
      <c r="B31" s="36">
        <v>50</v>
      </c>
      <c r="D31" s="36">
        <v>50</v>
      </c>
      <c r="E31" s="38">
        <v>1000</v>
      </c>
      <c r="F31" s="38">
        <v>1000</v>
      </c>
      <c r="G31" s="38">
        <v>7.31</v>
      </c>
      <c r="H31" s="36">
        <v>50</v>
      </c>
    </row>
    <row r="32" spans="1:8" x14ac:dyDescent="0.25">
      <c r="A32" s="38">
        <v>7.38</v>
      </c>
      <c r="B32" s="36">
        <v>52</v>
      </c>
      <c r="D32" s="36">
        <v>48</v>
      </c>
      <c r="E32" s="38">
        <v>960</v>
      </c>
      <c r="F32" s="38">
        <v>1040</v>
      </c>
      <c r="G32" s="38">
        <v>7.29</v>
      </c>
      <c r="H32" s="36">
        <v>48</v>
      </c>
    </row>
    <row r="33" spans="1:8" x14ac:dyDescent="0.25">
      <c r="A33" s="38">
        <v>7.39</v>
      </c>
      <c r="B33" s="36">
        <v>54</v>
      </c>
      <c r="D33" s="36">
        <v>46</v>
      </c>
      <c r="E33" s="38">
        <v>920</v>
      </c>
      <c r="F33" s="38">
        <v>1080</v>
      </c>
      <c r="G33" s="38">
        <v>7.24</v>
      </c>
      <c r="H33" s="36">
        <v>46</v>
      </c>
    </row>
    <row r="34" spans="1:8" x14ac:dyDescent="0.25">
      <c r="A34" s="38">
        <v>7.46</v>
      </c>
      <c r="B34" s="36">
        <v>56</v>
      </c>
      <c r="D34" s="36">
        <v>44</v>
      </c>
      <c r="E34" s="38">
        <v>880</v>
      </c>
      <c r="F34" s="38">
        <v>1120</v>
      </c>
      <c r="G34" s="38">
        <v>7.2</v>
      </c>
      <c r="H34" s="36">
        <v>44</v>
      </c>
    </row>
    <row r="35" spans="1:8" x14ac:dyDescent="0.25">
      <c r="A35" s="38">
        <v>7.51</v>
      </c>
      <c r="B35" s="36">
        <v>58</v>
      </c>
      <c r="D35" s="36">
        <v>42</v>
      </c>
      <c r="E35" s="38">
        <v>840</v>
      </c>
      <c r="F35" s="38">
        <v>1160</v>
      </c>
      <c r="G35" s="38">
        <v>7.14</v>
      </c>
      <c r="H35" s="36">
        <v>42</v>
      </c>
    </row>
    <row r="36" spans="1:8" x14ac:dyDescent="0.25">
      <c r="A36" s="38">
        <v>7.54</v>
      </c>
      <c r="B36" s="36">
        <v>60</v>
      </c>
      <c r="D36" s="36">
        <v>40</v>
      </c>
      <c r="E36" s="38">
        <v>800</v>
      </c>
      <c r="F36" s="38">
        <v>1200</v>
      </c>
      <c r="G36" s="38">
        <v>7.11</v>
      </c>
      <c r="H36" s="36">
        <v>40</v>
      </c>
    </row>
    <row r="37" spans="1:8" x14ac:dyDescent="0.25">
      <c r="A37" s="38">
        <v>7.6</v>
      </c>
      <c r="B37" s="36">
        <v>62</v>
      </c>
      <c r="D37" s="36">
        <v>38</v>
      </c>
      <c r="E37" s="38">
        <v>760</v>
      </c>
      <c r="F37" s="38">
        <v>1240</v>
      </c>
      <c r="G37" s="38">
        <v>7.07</v>
      </c>
      <c r="H37" s="36">
        <v>38</v>
      </c>
    </row>
    <row r="38" spans="1:8" x14ac:dyDescent="0.25">
      <c r="A38" s="38">
        <v>7.63</v>
      </c>
      <c r="B38" s="36">
        <v>64</v>
      </c>
      <c r="D38" s="36">
        <v>36</v>
      </c>
      <c r="E38" s="38">
        <v>720</v>
      </c>
      <c r="F38" s="38">
        <v>1280</v>
      </c>
      <c r="G38" s="38">
        <v>7.02</v>
      </c>
      <c r="H38" s="36">
        <v>36</v>
      </c>
    </row>
    <row r="39" spans="1:8" x14ac:dyDescent="0.25">
      <c r="A39" s="38">
        <v>7.68</v>
      </c>
      <c r="B39" s="36">
        <v>66</v>
      </c>
      <c r="D39" s="36">
        <v>34</v>
      </c>
      <c r="E39" s="38">
        <v>680</v>
      </c>
      <c r="F39" s="38">
        <v>1320</v>
      </c>
      <c r="G39" s="38">
        <v>6.98</v>
      </c>
      <c r="H39" s="36">
        <v>34</v>
      </c>
    </row>
    <row r="40" spans="1:8" x14ac:dyDescent="0.25">
      <c r="A40" s="38">
        <v>7.73</v>
      </c>
      <c r="B40" s="36">
        <v>68</v>
      </c>
      <c r="D40" s="36">
        <v>32</v>
      </c>
      <c r="E40" s="38">
        <v>640</v>
      </c>
      <c r="F40" s="38">
        <v>1360</v>
      </c>
      <c r="G40" s="38">
        <v>6.93</v>
      </c>
      <c r="H40" s="36">
        <v>32</v>
      </c>
    </row>
    <row r="41" spans="1:8" x14ac:dyDescent="0.25">
      <c r="A41" s="38">
        <v>7.76</v>
      </c>
      <c r="B41" s="36">
        <v>70</v>
      </c>
      <c r="D41" s="36">
        <v>30</v>
      </c>
      <c r="E41" s="38">
        <v>600</v>
      </c>
      <c r="F41" s="38">
        <v>1400</v>
      </c>
      <c r="G41" s="38">
        <v>6.88</v>
      </c>
      <c r="H41" s="36">
        <v>30</v>
      </c>
    </row>
    <row r="42" spans="1:8" x14ac:dyDescent="0.25">
      <c r="A42" s="38">
        <v>7.82</v>
      </c>
      <c r="B42" s="36">
        <v>72</v>
      </c>
      <c r="D42" s="36">
        <v>28</v>
      </c>
      <c r="E42" s="38">
        <v>560</v>
      </c>
      <c r="F42" s="38">
        <v>1440</v>
      </c>
      <c r="G42" s="38">
        <v>6.83</v>
      </c>
      <c r="H42" s="36">
        <v>28</v>
      </c>
    </row>
    <row r="43" spans="1:8" x14ac:dyDescent="0.25">
      <c r="A43" s="38">
        <v>7.86</v>
      </c>
      <c r="B43" s="36">
        <v>74</v>
      </c>
      <c r="D43" s="36">
        <v>26</v>
      </c>
      <c r="E43" s="38">
        <v>520</v>
      </c>
      <c r="F43" s="38">
        <v>1480</v>
      </c>
      <c r="G43" s="38">
        <v>6.77</v>
      </c>
      <c r="H43" s="36">
        <v>26</v>
      </c>
    </row>
    <row r="44" spans="1:8" x14ac:dyDescent="0.25">
      <c r="A44" s="38">
        <v>7.93</v>
      </c>
      <c r="B44" s="36">
        <v>76</v>
      </c>
      <c r="D44" s="36">
        <v>24</v>
      </c>
      <c r="E44" s="38">
        <v>480</v>
      </c>
      <c r="F44" s="38">
        <v>1520</v>
      </c>
      <c r="G44" s="38">
        <v>6.72</v>
      </c>
      <c r="H44" s="36">
        <v>24</v>
      </c>
    </row>
    <row r="45" spans="1:8" x14ac:dyDescent="0.25">
      <c r="A45" s="38">
        <v>7.98</v>
      </c>
      <c r="B45" s="36">
        <v>78</v>
      </c>
      <c r="D45" s="36">
        <v>22</v>
      </c>
      <c r="E45" s="38">
        <v>440</v>
      </c>
      <c r="F45" s="38">
        <v>1560</v>
      </c>
      <c r="G45" s="38">
        <v>6.66</v>
      </c>
      <c r="H45" s="36">
        <v>22</v>
      </c>
    </row>
    <row r="46" spans="1:8" x14ac:dyDescent="0.25">
      <c r="A46" s="38">
        <v>8.0399999999999991</v>
      </c>
      <c r="B46" s="36">
        <v>80</v>
      </c>
      <c r="D46" s="36">
        <v>20</v>
      </c>
      <c r="E46" s="38">
        <v>400</v>
      </c>
      <c r="F46" s="38">
        <v>1600</v>
      </c>
      <c r="G46" s="38">
        <v>6.6</v>
      </c>
      <c r="H46" s="36">
        <v>20</v>
      </c>
    </row>
    <row r="47" spans="1:8" x14ac:dyDescent="0.25">
      <c r="A47" s="38">
        <v>8.1199999999999992</v>
      </c>
      <c r="B47" s="36">
        <v>82</v>
      </c>
      <c r="D47" s="36">
        <v>18</v>
      </c>
      <c r="E47" s="38">
        <v>360</v>
      </c>
      <c r="F47" s="38">
        <v>1640</v>
      </c>
      <c r="G47" s="38">
        <v>6.54</v>
      </c>
      <c r="H47" s="36">
        <v>18</v>
      </c>
    </row>
    <row r="48" spans="1:8" x14ac:dyDescent="0.25">
      <c r="A48" s="38">
        <v>8.18</v>
      </c>
      <c r="B48" s="36">
        <v>84</v>
      </c>
      <c r="D48" s="36">
        <v>16</v>
      </c>
      <c r="E48" s="38">
        <v>320</v>
      </c>
      <c r="F48" s="38">
        <v>1680</v>
      </c>
      <c r="G48" s="38">
        <v>6.48</v>
      </c>
      <c r="H48" s="36">
        <v>16</v>
      </c>
    </row>
    <row r="49" spans="1:8" x14ac:dyDescent="0.25">
      <c r="A49" s="38">
        <v>8.23</v>
      </c>
      <c r="B49" s="36">
        <v>86</v>
      </c>
      <c r="D49" s="36">
        <v>14</v>
      </c>
      <c r="E49" s="38">
        <v>280</v>
      </c>
      <c r="F49" s="38">
        <v>1720</v>
      </c>
      <c r="G49" s="38">
        <v>6.41</v>
      </c>
      <c r="H49" s="36">
        <v>14</v>
      </c>
    </row>
    <row r="50" spans="1:8" x14ac:dyDescent="0.25">
      <c r="A50" s="38">
        <v>8.2899999999999991</v>
      </c>
      <c r="B50" s="36">
        <v>88</v>
      </c>
      <c r="D50" s="36">
        <v>12</v>
      </c>
      <c r="E50" s="38">
        <v>240</v>
      </c>
      <c r="F50" s="38">
        <v>1760</v>
      </c>
      <c r="G50" s="38">
        <v>6.31</v>
      </c>
      <c r="H50" s="36">
        <v>12</v>
      </c>
    </row>
    <row r="51" spans="1:8" x14ac:dyDescent="0.25">
      <c r="A51" s="38">
        <v>8.4</v>
      </c>
      <c r="B51" s="36">
        <v>90</v>
      </c>
      <c r="D51" s="36">
        <v>10</v>
      </c>
      <c r="E51" s="38">
        <v>200</v>
      </c>
      <c r="F51" s="38">
        <v>1800</v>
      </c>
      <c r="G51" s="38">
        <v>6.21</v>
      </c>
      <c r="H51" s="36">
        <v>10</v>
      </c>
    </row>
    <row r="52" spans="1:8" x14ac:dyDescent="0.25">
      <c r="A52" s="38">
        <v>8.4700000000000006</v>
      </c>
      <c r="B52" s="36">
        <v>92</v>
      </c>
      <c r="D52" s="36">
        <v>8</v>
      </c>
      <c r="E52" s="38">
        <v>160</v>
      </c>
      <c r="F52" s="38">
        <v>1840</v>
      </c>
      <c r="G52" s="38">
        <v>6.11</v>
      </c>
      <c r="H52" s="36">
        <v>8</v>
      </c>
    </row>
    <row r="53" spans="1:8" x14ac:dyDescent="0.25">
      <c r="A53" s="38">
        <v>8.6</v>
      </c>
      <c r="B53" s="36">
        <v>94</v>
      </c>
      <c r="D53" s="36">
        <v>6</v>
      </c>
      <c r="E53" s="38">
        <v>120</v>
      </c>
      <c r="F53" s="38">
        <v>1880</v>
      </c>
      <c r="G53" s="38">
        <v>6</v>
      </c>
      <c r="H53" s="36">
        <v>6</v>
      </c>
    </row>
    <row r="54" spans="1:8" x14ac:dyDescent="0.25">
      <c r="A54" s="38">
        <v>8.73</v>
      </c>
      <c r="B54" s="36">
        <v>96</v>
      </c>
      <c r="D54" s="36">
        <v>4</v>
      </c>
      <c r="E54" s="38">
        <v>80</v>
      </c>
      <c r="F54" s="38">
        <v>1920</v>
      </c>
      <c r="G54" s="38">
        <v>5.79</v>
      </c>
      <c r="H54" s="36">
        <v>4</v>
      </c>
    </row>
    <row r="55" spans="1:8" x14ac:dyDescent="0.25">
      <c r="A55" s="38">
        <v>8.89</v>
      </c>
      <c r="B55" s="36">
        <v>98</v>
      </c>
      <c r="D55" s="36">
        <v>2</v>
      </c>
      <c r="E55" s="38">
        <v>40</v>
      </c>
      <c r="F55" s="38">
        <v>1960</v>
      </c>
      <c r="G55" s="38">
        <v>5.49</v>
      </c>
      <c r="H55" s="36">
        <v>2</v>
      </c>
    </row>
    <row r="56" spans="1:8" x14ac:dyDescent="0.25">
      <c r="A56" s="38">
        <v>9.1199999999999992</v>
      </c>
      <c r="B56" s="36">
        <v>100</v>
      </c>
      <c r="D56" s="36">
        <v>0</v>
      </c>
      <c r="E56" s="38">
        <v>0</v>
      </c>
      <c r="F56" s="38">
        <v>2000</v>
      </c>
      <c r="G56" s="38">
        <v>4.71</v>
      </c>
      <c r="H56" s="36">
        <v>0</v>
      </c>
    </row>
    <row r="58" spans="1:8" x14ac:dyDescent="0.25">
      <c r="D58" s="36" t="s">
        <v>232</v>
      </c>
      <c r="E58" s="36">
        <f>SUM(E6:E56)</f>
        <v>51000</v>
      </c>
      <c r="F58" s="36">
        <f>SUM(F6:F56)</f>
        <v>51000</v>
      </c>
    </row>
    <row r="59" spans="1:8" x14ac:dyDescent="0.25">
      <c r="D59" s="36" t="s">
        <v>233</v>
      </c>
    </row>
    <row r="60" spans="1:8" x14ac:dyDescent="0.25">
      <c r="D60" s="36" t="s">
        <v>234</v>
      </c>
    </row>
  </sheetData>
  <sortState ref="B6:B56">
    <sortCondition ref="B6"/>
  </sortState>
  <pageMargins left="0.7" right="0.7" top="0.75" bottom="0.75" header="0.3" footer="0.3"/>
  <pageSetup paperSize="9" scale="8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/>
  </sheetViews>
  <sheetFormatPr defaultRowHeight="12.75" x14ac:dyDescent="0.2"/>
  <cols>
    <col min="2" max="2" width="11" bestFit="1" customWidth="1"/>
    <col min="3" max="3" width="10" bestFit="1" customWidth="1"/>
  </cols>
  <sheetData>
    <row r="1" spans="1:4" x14ac:dyDescent="0.2">
      <c r="A1" t="s">
        <v>78</v>
      </c>
      <c r="B1" t="s">
        <v>95</v>
      </c>
      <c r="C1" t="s">
        <v>94</v>
      </c>
      <c r="D1" t="s">
        <v>96</v>
      </c>
    </row>
    <row r="2" spans="1:4" x14ac:dyDescent="0.2">
      <c r="A2">
        <v>4.6399999999999997</v>
      </c>
      <c r="B2">
        <v>0</v>
      </c>
      <c r="C2">
        <v>100</v>
      </c>
      <c r="D2">
        <v>1</v>
      </c>
    </row>
    <row r="3" spans="1:4" x14ac:dyDescent="0.2">
      <c r="A3">
        <v>5.08</v>
      </c>
      <c r="B3">
        <v>2</v>
      </c>
      <c r="C3">
        <v>98</v>
      </c>
      <c r="D3">
        <v>2</v>
      </c>
    </row>
    <row r="4" spans="1:4" x14ac:dyDescent="0.2">
      <c r="A4">
        <v>5.51</v>
      </c>
      <c r="B4">
        <v>4</v>
      </c>
      <c r="C4">
        <v>96</v>
      </c>
      <c r="D4">
        <v>3</v>
      </c>
    </row>
    <row r="5" spans="1:4" x14ac:dyDescent="0.2">
      <c r="A5">
        <v>5.68</v>
      </c>
      <c r="B5">
        <v>6</v>
      </c>
      <c r="C5">
        <v>94</v>
      </c>
      <c r="D5">
        <v>4</v>
      </c>
    </row>
    <row r="6" spans="1:4" x14ac:dyDescent="0.2">
      <c r="A6">
        <v>5.76</v>
      </c>
      <c r="B6">
        <v>8</v>
      </c>
      <c r="C6">
        <v>92</v>
      </c>
      <c r="D6">
        <v>5</v>
      </c>
    </row>
    <row r="7" spans="1:4" x14ac:dyDescent="0.2">
      <c r="A7">
        <v>5.85</v>
      </c>
      <c r="B7">
        <v>10</v>
      </c>
      <c r="C7">
        <v>90</v>
      </c>
      <c r="D7">
        <v>6</v>
      </c>
    </row>
    <row r="8" spans="1:4" x14ac:dyDescent="0.2">
      <c r="A8">
        <v>5.9</v>
      </c>
      <c r="B8">
        <v>12</v>
      </c>
      <c r="C8">
        <v>88</v>
      </c>
      <c r="D8">
        <v>7</v>
      </c>
    </row>
    <row r="9" spans="1:4" x14ac:dyDescent="0.2">
      <c r="A9">
        <v>6.02</v>
      </c>
      <c r="B9">
        <v>14</v>
      </c>
      <c r="C9">
        <v>86</v>
      </c>
      <c r="D9">
        <v>8</v>
      </c>
    </row>
    <row r="10" spans="1:4" x14ac:dyDescent="0.2">
      <c r="A10">
        <v>6.06</v>
      </c>
      <c r="B10">
        <v>16</v>
      </c>
      <c r="C10">
        <v>84</v>
      </c>
      <c r="D10">
        <v>9</v>
      </c>
    </row>
    <row r="11" spans="1:4" x14ac:dyDescent="0.2">
      <c r="A11">
        <v>6.13</v>
      </c>
      <c r="B11">
        <v>18</v>
      </c>
      <c r="C11">
        <v>82</v>
      </c>
      <c r="D11">
        <v>10</v>
      </c>
    </row>
    <row r="12" spans="1:4" x14ac:dyDescent="0.2">
      <c r="A12">
        <v>6.21</v>
      </c>
      <c r="B12">
        <v>20</v>
      </c>
      <c r="C12">
        <v>80</v>
      </c>
      <c r="D12">
        <v>11</v>
      </c>
    </row>
    <row r="13" spans="1:4" x14ac:dyDescent="0.2">
      <c r="A13">
        <v>6.25</v>
      </c>
      <c r="B13">
        <v>22</v>
      </c>
      <c r="C13">
        <v>78</v>
      </c>
      <c r="D13">
        <v>12</v>
      </c>
    </row>
    <row r="14" spans="1:4" x14ac:dyDescent="0.2">
      <c r="A14">
        <v>6.3</v>
      </c>
      <c r="B14">
        <v>24</v>
      </c>
      <c r="C14">
        <v>76</v>
      </c>
      <c r="D14">
        <v>13</v>
      </c>
    </row>
    <row r="15" spans="1:4" x14ac:dyDescent="0.2">
      <c r="A15">
        <v>6.35</v>
      </c>
      <c r="B15">
        <v>26</v>
      </c>
      <c r="C15">
        <v>74</v>
      </c>
      <c r="D15">
        <v>14</v>
      </c>
    </row>
    <row r="16" spans="1:4" x14ac:dyDescent="0.2">
      <c r="A16">
        <v>6.39</v>
      </c>
      <c r="B16">
        <v>28</v>
      </c>
      <c r="C16">
        <v>72</v>
      </c>
      <c r="D16">
        <v>15</v>
      </c>
    </row>
    <row r="17" spans="1:4" x14ac:dyDescent="0.2">
      <c r="A17">
        <v>6.43</v>
      </c>
      <c r="B17">
        <v>30</v>
      </c>
      <c r="C17">
        <v>70</v>
      </c>
      <c r="D17">
        <v>16</v>
      </c>
    </row>
    <row r="18" spans="1:4" x14ac:dyDescent="0.2">
      <c r="A18">
        <v>6.47</v>
      </c>
      <c r="B18">
        <v>32</v>
      </c>
      <c r="C18">
        <v>68</v>
      </c>
      <c r="D18">
        <v>17</v>
      </c>
    </row>
    <row r="19" spans="1:4" x14ac:dyDescent="0.2">
      <c r="A19">
        <v>6.51</v>
      </c>
      <c r="B19">
        <v>34</v>
      </c>
      <c r="C19">
        <v>66</v>
      </c>
      <c r="D19">
        <v>18</v>
      </c>
    </row>
    <row r="20" spans="1:4" x14ac:dyDescent="0.2">
      <c r="A20">
        <v>6.54</v>
      </c>
      <c r="B20">
        <v>36</v>
      </c>
      <c r="C20">
        <v>64</v>
      </c>
      <c r="D20">
        <v>19</v>
      </c>
    </row>
    <row r="21" spans="1:4" x14ac:dyDescent="0.2">
      <c r="A21">
        <v>6.57</v>
      </c>
      <c r="B21">
        <v>38</v>
      </c>
      <c r="C21">
        <v>62</v>
      </c>
      <c r="D21">
        <v>20</v>
      </c>
    </row>
    <row r="22" spans="1:4" x14ac:dyDescent="0.2">
      <c r="A22">
        <v>6.6</v>
      </c>
      <c r="B22">
        <v>40</v>
      </c>
      <c r="C22">
        <v>60</v>
      </c>
      <c r="D22">
        <v>21</v>
      </c>
    </row>
    <row r="23" spans="1:4" x14ac:dyDescent="0.2">
      <c r="A23">
        <v>6.64</v>
      </c>
      <c r="B23">
        <v>42</v>
      </c>
      <c r="C23">
        <v>58</v>
      </c>
      <c r="D23">
        <v>22</v>
      </c>
    </row>
    <row r="24" spans="1:4" x14ac:dyDescent="0.2">
      <c r="A24">
        <v>6.68</v>
      </c>
      <c r="B24">
        <v>44</v>
      </c>
      <c r="C24">
        <v>56</v>
      </c>
      <c r="D24">
        <v>23</v>
      </c>
    </row>
    <row r="25" spans="1:4" x14ac:dyDescent="0.2">
      <c r="A25">
        <v>6.71</v>
      </c>
      <c r="B25">
        <v>46</v>
      </c>
      <c r="C25">
        <v>54</v>
      </c>
      <c r="D25">
        <v>24</v>
      </c>
    </row>
    <row r="26" spans="1:4" x14ac:dyDescent="0.2">
      <c r="A26">
        <v>6.75</v>
      </c>
      <c r="B26">
        <v>48</v>
      </c>
      <c r="C26">
        <v>52</v>
      </c>
      <c r="D26">
        <v>25</v>
      </c>
    </row>
    <row r="27" spans="1:4" x14ac:dyDescent="0.2">
      <c r="A27">
        <v>6.78</v>
      </c>
      <c r="B27">
        <v>50</v>
      </c>
      <c r="C27">
        <v>50</v>
      </c>
      <c r="D27">
        <v>26</v>
      </c>
    </row>
    <row r="28" spans="1:4" x14ac:dyDescent="0.2">
      <c r="A28">
        <v>6.81</v>
      </c>
      <c r="B28">
        <v>52</v>
      </c>
      <c r="C28">
        <v>48</v>
      </c>
      <c r="D28">
        <v>27</v>
      </c>
    </row>
    <row r="29" spans="1:4" x14ac:dyDescent="0.2">
      <c r="A29">
        <v>6.84</v>
      </c>
      <c r="B29">
        <v>54</v>
      </c>
      <c r="C29">
        <v>46</v>
      </c>
      <c r="D29">
        <v>28</v>
      </c>
    </row>
    <row r="30" spans="1:4" x14ac:dyDescent="0.2">
      <c r="A30">
        <v>6.88</v>
      </c>
      <c r="B30">
        <v>56</v>
      </c>
      <c r="C30">
        <v>44</v>
      </c>
      <c r="D30">
        <v>29</v>
      </c>
    </row>
    <row r="31" spans="1:4" x14ac:dyDescent="0.2">
      <c r="A31">
        <v>6.91</v>
      </c>
      <c r="B31">
        <v>58</v>
      </c>
      <c r="C31">
        <v>42</v>
      </c>
      <c r="D31">
        <v>30</v>
      </c>
    </row>
    <row r="32" spans="1:4" x14ac:dyDescent="0.2">
      <c r="A32">
        <v>6.95</v>
      </c>
      <c r="B32">
        <v>60</v>
      </c>
      <c r="C32">
        <v>40</v>
      </c>
      <c r="D32">
        <v>31</v>
      </c>
    </row>
    <row r="33" spans="1:4" x14ac:dyDescent="0.2">
      <c r="A33">
        <v>6.98</v>
      </c>
      <c r="B33">
        <v>62</v>
      </c>
      <c r="C33">
        <v>38</v>
      </c>
      <c r="D33">
        <v>32</v>
      </c>
    </row>
    <row r="34" spans="1:4" x14ac:dyDescent="0.2">
      <c r="A34">
        <v>7.02</v>
      </c>
      <c r="B34">
        <v>64</v>
      </c>
      <c r="C34">
        <v>36</v>
      </c>
      <c r="D34">
        <v>33</v>
      </c>
    </row>
    <row r="35" spans="1:4" x14ac:dyDescent="0.2">
      <c r="A35">
        <v>7.06</v>
      </c>
      <c r="B35">
        <v>66</v>
      </c>
      <c r="C35">
        <v>34</v>
      </c>
      <c r="D35">
        <v>34</v>
      </c>
    </row>
    <row r="36" spans="1:4" x14ac:dyDescent="0.2">
      <c r="A36">
        <v>7.11</v>
      </c>
      <c r="B36">
        <v>68</v>
      </c>
      <c r="C36">
        <v>32</v>
      </c>
      <c r="D36">
        <v>35</v>
      </c>
    </row>
    <row r="37" spans="1:4" x14ac:dyDescent="0.2">
      <c r="A37">
        <v>7.15</v>
      </c>
      <c r="B37">
        <v>70</v>
      </c>
      <c r="C37">
        <v>30</v>
      </c>
      <c r="D37">
        <v>36</v>
      </c>
    </row>
    <row r="38" spans="1:4" x14ac:dyDescent="0.2">
      <c r="A38">
        <v>7.22</v>
      </c>
      <c r="B38">
        <v>72</v>
      </c>
      <c r="C38">
        <v>28</v>
      </c>
      <c r="D38">
        <v>37</v>
      </c>
    </row>
    <row r="39" spans="1:4" x14ac:dyDescent="0.2">
      <c r="A39">
        <v>7.26</v>
      </c>
      <c r="B39">
        <v>74</v>
      </c>
      <c r="C39">
        <v>26</v>
      </c>
      <c r="D39">
        <v>38</v>
      </c>
    </row>
    <row r="40" spans="1:4" x14ac:dyDescent="0.2">
      <c r="A40">
        <v>7.3</v>
      </c>
      <c r="B40">
        <v>76</v>
      </c>
      <c r="C40">
        <v>24</v>
      </c>
      <c r="D40">
        <v>39</v>
      </c>
    </row>
    <row r="41" spans="1:4" x14ac:dyDescent="0.2">
      <c r="A41">
        <v>7.35</v>
      </c>
      <c r="B41">
        <v>78</v>
      </c>
      <c r="C41">
        <v>22</v>
      </c>
      <c r="D41">
        <v>40</v>
      </c>
    </row>
    <row r="42" spans="1:4" x14ac:dyDescent="0.2">
      <c r="A42">
        <v>7.4</v>
      </c>
      <c r="B42">
        <v>80</v>
      </c>
      <c r="C42">
        <v>20</v>
      </c>
      <c r="D42">
        <v>41</v>
      </c>
    </row>
    <row r="43" spans="1:4" x14ac:dyDescent="0.2">
      <c r="A43">
        <v>7.46</v>
      </c>
      <c r="B43">
        <v>82</v>
      </c>
      <c r="C43">
        <v>18</v>
      </c>
      <c r="D43">
        <v>42</v>
      </c>
    </row>
    <row r="44" spans="1:4" x14ac:dyDescent="0.2">
      <c r="A44">
        <v>7.52</v>
      </c>
      <c r="B44">
        <v>84</v>
      </c>
      <c r="C44">
        <v>16</v>
      </c>
      <c r="D44">
        <v>43</v>
      </c>
    </row>
    <row r="45" spans="1:4" x14ac:dyDescent="0.2">
      <c r="A45">
        <v>7.6</v>
      </c>
      <c r="B45">
        <v>86</v>
      </c>
      <c r="C45">
        <v>14</v>
      </c>
      <c r="D45">
        <v>44</v>
      </c>
    </row>
    <row r="46" spans="1:4" x14ac:dyDescent="0.2">
      <c r="A46">
        <v>7.68</v>
      </c>
      <c r="B46">
        <v>88</v>
      </c>
      <c r="C46">
        <v>12</v>
      </c>
      <c r="D46">
        <v>45</v>
      </c>
    </row>
    <row r="47" spans="1:4" x14ac:dyDescent="0.2">
      <c r="A47">
        <v>7.77</v>
      </c>
      <c r="B47">
        <v>90</v>
      </c>
      <c r="C47">
        <v>10</v>
      </c>
      <c r="D47">
        <v>46</v>
      </c>
    </row>
    <row r="48" spans="1:4" x14ac:dyDescent="0.2">
      <c r="A48">
        <v>7.88</v>
      </c>
      <c r="B48">
        <v>92</v>
      </c>
      <c r="C48">
        <v>8</v>
      </c>
      <c r="D48">
        <v>47</v>
      </c>
    </row>
    <row r="49" spans="1:4" x14ac:dyDescent="0.2">
      <c r="A49">
        <v>8.02</v>
      </c>
      <c r="B49">
        <v>94</v>
      </c>
      <c r="C49">
        <v>6</v>
      </c>
      <c r="D49">
        <v>48</v>
      </c>
    </row>
    <row r="50" spans="1:4" x14ac:dyDescent="0.2">
      <c r="A50">
        <v>8.2100000000000009</v>
      </c>
      <c r="B50">
        <v>96</v>
      </c>
      <c r="C50">
        <v>4</v>
      </c>
      <c r="D50">
        <v>49</v>
      </c>
    </row>
    <row r="51" spans="1:4" x14ac:dyDescent="0.2">
      <c r="A51">
        <v>8.5</v>
      </c>
      <c r="B51">
        <v>98</v>
      </c>
      <c r="C51">
        <v>2</v>
      </c>
      <c r="D51">
        <v>50</v>
      </c>
    </row>
    <row r="52" spans="1:4" x14ac:dyDescent="0.2">
      <c r="A52">
        <v>9.23</v>
      </c>
      <c r="B52">
        <v>100</v>
      </c>
      <c r="C52">
        <v>0</v>
      </c>
      <c r="D52">
        <v>51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/>
  </sheetViews>
  <sheetFormatPr defaultRowHeight="12.75" x14ac:dyDescent="0.2"/>
  <cols>
    <col min="2" max="3" width="16.42578125" bestFit="1" customWidth="1"/>
  </cols>
  <sheetData>
    <row r="1" spans="1:3" x14ac:dyDescent="0.2">
      <c r="A1" t="s">
        <v>78</v>
      </c>
      <c r="B1" t="s">
        <v>107</v>
      </c>
      <c r="C1" t="s">
        <v>108</v>
      </c>
    </row>
    <row r="2" spans="1:3" x14ac:dyDescent="0.2">
      <c r="A2" s="8">
        <v>4</v>
      </c>
      <c r="B2">
        <v>0</v>
      </c>
      <c r="C2">
        <f t="shared" ref="C2:C33" si="0">100-B2</f>
        <v>100</v>
      </c>
    </row>
    <row r="3" spans="1:3" x14ac:dyDescent="0.2">
      <c r="A3" s="8">
        <v>4</v>
      </c>
      <c r="B3">
        <v>2</v>
      </c>
      <c r="C3">
        <f t="shared" si="0"/>
        <v>98</v>
      </c>
    </row>
    <row r="4" spans="1:3" x14ac:dyDescent="0.2">
      <c r="A4" s="8">
        <v>4</v>
      </c>
      <c r="B4">
        <v>4</v>
      </c>
      <c r="C4">
        <f t="shared" si="0"/>
        <v>96</v>
      </c>
    </row>
    <row r="5" spans="1:3" x14ac:dyDescent="0.2">
      <c r="A5" s="8">
        <v>4.03</v>
      </c>
      <c r="B5">
        <v>6</v>
      </c>
      <c r="C5">
        <f t="shared" si="0"/>
        <v>94</v>
      </c>
    </row>
    <row r="6" spans="1:3" x14ac:dyDescent="0.2">
      <c r="A6" s="8">
        <v>4.07</v>
      </c>
      <c r="B6">
        <v>8</v>
      </c>
      <c r="C6">
        <f t="shared" si="0"/>
        <v>92</v>
      </c>
    </row>
    <row r="7" spans="1:3" x14ac:dyDescent="0.2">
      <c r="A7" s="8">
        <v>4.1100000000000003</v>
      </c>
      <c r="B7">
        <v>10</v>
      </c>
      <c r="C7">
        <f t="shared" si="0"/>
        <v>90</v>
      </c>
    </row>
    <row r="8" spans="1:3" x14ac:dyDescent="0.2">
      <c r="A8" s="8">
        <v>4.16</v>
      </c>
      <c r="B8">
        <v>12</v>
      </c>
      <c r="C8">
        <f t="shared" si="0"/>
        <v>88</v>
      </c>
    </row>
    <row r="9" spans="1:3" x14ac:dyDescent="0.2">
      <c r="A9" s="8">
        <v>4.2</v>
      </c>
      <c r="B9">
        <v>14</v>
      </c>
      <c r="C9">
        <f t="shared" si="0"/>
        <v>86</v>
      </c>
    </row>
    <row r="10" spans="1:3" x14ac:dyDescent="0.2">
      <c r="A10" s="8">
        <v>4.24</v>
      </c>
      <c r="B10">
        <v>16</v>
      </c>
      <c r="C10">
        <f t="shared" si="0"/>
        <v>84</v>
      </c>
    </row>
    <row r="11" spans="1:3" x14ac:dyDescent="0.2">
      <c r="A11" s="8">
        <v>4.28</v>
      </c>
      <c r="B11">
        <v>18</v>
      </c>
      <c r="C11">
        <f t="shared" si="0"/>
        <v>82</v>
      </c>
    </row>
    <row r="12" spans="1:3" x14ac:dyDescent="0.2">
      <c r="A12" s="8">
        <v>4.32</v>
      </c>
      <c r="B12">
        <v>20</v>
      </c>
      <c r="C12">
        <f t="shared" si="0"/>
        <v>80</v>
      </c>
    </row>
    <row r="13" spans="1:3" x14ac:dyDescent="0.2">
      <c r="A13" s="8">
        <v>4.3600000000000003</v>
      </c>
      <c r="B13">
        <v>22</v>
      </c>
      <c r="C13">
        <f t="shared" si="0"/>
        <v>78</v>
      </c>
    </row>
    <row r="14" spans="1:3" x14ac:dyDescent="0.2">
      <c r="A14" s="8">
        <v>4.4000000000000004</v>
      </c>
      <c r="B14">
        <v>24</v>
      </c>
      <c r="C14">
        <f t="shared" si="0"/>
        <v>76</v>
      </c>
    </row>
    <row r="15" spans="1:3" x14ac:dyDescent="0.2">
      <c r="A15" s="8">
        <v>4.45</v>
      </c>
      <c r="B15">
        <v>26</v>
      </c>
      <c r="C15">
        <f t="shared" si="0"/>
        <v>74</v>
      </c>
    </row>
    <row r="16" spans="1:3" x14ac:dyDescent="0.2">
      <c r="A16" s="8">
        <v>4.49</v>
      </c>
      <c r="B16">
        <v>28</v>
      </c>
      <c r="C16">
        <f t="shared" si="0"/>
        <v>72</v>
      </c>
    </row>
    <row r="17" spans="1:3" x14ac:dyDescent="0.2">
      <c r="A17" s="8">
        <v>4.5199999999999996</v>
      </c>
      <c r="B17">
        <v>30</v>
      </c>
      <c r="C17">
        <f t="shared" si="0"/>
        <v>70</v>
      </c>
    </row>
    <row r="18" spans="1:3" x14ac:dyDescent="0.2">
      <c r="A18" s="8">
        <v>4.5599999999999996</v>
      </c>
      <c r="B18">
        <v>32</v>
      </c>
      <c r="C18">
        <f t="shared" si="0"/>
        <v>68</v>
      </c>
    </row>
    <row r="19" spans="1:3" x14ac:dyDescent="0.2">
      <c r="A19" s="8">
        <v>4.59</v>
      </c>
      <c r="B19">
        <v>34</v>
      </c>
      <c r="C19">
        <f t="shared" si="0"/>
        <v>66</v>
      </c>
    </row>
    <row r="20" spans="1:3" x14ac:dyDescent="0.2">
      <c r="A20" s="8">
        <v>4.63</v>
      </c>
      <c r="B20">
        <v>36</v>
      </c>
      <c r="C20">
        <f t="shared" si="0"/>
        <v>64</v>
      </c>
    </row>
    <row r="21" spans="1:3" x14ac:dyDescent="0.2">
      <c r="A21" s="8">
        <v>4.67</v>
      </c>
      <c r="B21">
        <v>38</v>
      </c>
      <c r="C21">
        <f t="shared" si="0"/>
        <v>62</v>
      </c>
    </row>
    <row r="22" spans="1:3" x14ac:dyDescent="0.2">
      <c r="A22" s="8">
        <v>4.7</v>
      </c>
      <c r="B22">
        <v>40</v>
      </c>
      <c r="C22">
        <f t="shared" si="0"/>
        <v>60</v>
      </c>
    </row>
    <row r="23" spans="1:3" x14ac:dyDescent="0.2">
      <c r="A23" s="8">
        <v>4.74</v>
      </c>
      <c r="B23">
        <v>42</v>
      </c>
      <c r="C23">
        <f t="shared" si="0"/>
        <v>58</v>
      </c>
    </row>
    <row r="24" spans="1:3" x14ac:dyDescent="0.2">
      <c r="A24" s="8">
        <v>4.7699999999999996</v>
      </c>
      <c r="B24">
        <v>44</v>
      </c>
      <c r="C24">
        <f t="shared" si="0"/>
        <v>56</v>
      </c>
    </row>
    <row r="25" spans="1:3" x14ac:dyDescent="0.2">
      <c r="A25" s="8">
        <v>4.8099999999999996</v>
      </c>
      <c r="B25">
        <v>46</v>
      </c>
      <c r="C25">
        <f t="shared" si="0"/>
        <v>54</v>
      </c>
    </row>
    <row r="26" spans="1:3" x14ac:dyDescent="0.2">
      <c r="A26" s="8">
        <v>4.84</v>
      </c>
      <c r="B26">
        <v>48</v>
      </c>
      <c r="C26">
        <f t="shared" si="0"/>
        <v>52</v>
      </c>
    </row>
    <row r="27" spans="1:3" x14ac:dyDescent="0.2">
      <c r="A27" s="8">
        <v>4.8600000000000003</v>
      </c>
      <c r="B27">
        <v>50</v>
      </c>
      <c r="C27">
        <f t="shared" si="0"/>
        <v>50</v>
      </c>
    </row>
    <row r="28" spans="1:3" x14ac:dyDescent="0.2">
      <c r="A28" s="8">
        <v>4.92</v>
      </c>
      <c r="B28">
        <v>52</v>
      </c>
      <c r="C28">
        <f t="shared" si="0"/>
        <v>48</v>
      </c>
    </row>
    <row r="29" spans="1:3" x14ac:dyDescent="0.2">
      <c r="A29" s="8">
        <v>4.96</v>
      </c>
      <c r="B29">
        <v>54</v>
      </c>
      <c r="C29">
        <f t="shared" si="0"/>
        <v>46</v>
      </c>
    </row>
    <row r="30" spans="1:3" x14ac:dyDescent="0.2">
      <c r="A30" s="8">
        <v>4.99</v>
      </c>
      <c r="B30">
        <v>56</v>
      </c>
      <c r="C30">
        <f t="shared" si="0"/>
        <v>44</v>
      </c>
    </row>
    <row r="31" spans="1:3" x14ac:dyDescent="0.2">
      <c r="A31" s="8">
        <v>5.0199999999999996</v>
      </c>
      <c r="B31">
        <v>58</v>
      </c>
      <c r="C31">
        <f t="shared" si="0"/>
        <v>42</v>
      </c>
    </row>
    <row r="32" spans="1:3" x14ac:dyDescent="0.2">
      <c r="A32" s="8">
        <v>5.0599999999999996</v>
      </c>
      <c r="B32">
        <v>60</v>
      </c>
      <c r="C32">
        <f t="shared" si="0"/>
        <v>40</v>
      </c>
    </row>
    <row r="33" spans="1:3" x14ac:dyDescent="0.2">
      <c r="A33" s="8">
        <v>5.0999999999999996</v>
      </c>
      <c r="B33">
        <v>62</v>
      </c>
      <c r="C33">
        <f t="shared" si="0"/>
        <v>38</v>
      </c>
    </row>
    <row r="34" spans="1:3" x14ac:dyDescent="0.2">
      <c r="A34" s="8">
        <v>5.14</v>
      </c>
      <c r="B34">
        <v>64</v>
      </c>
      <c r="C34">
        <f t="shared" ref="C34:C52" si="1">100-B34</f>
        <v>36</v>
      </c>
    </row>
    <row r="35" spans="1:3" x14ac:dyDescent="0.2">
      <c r="A35" s="8">
        <v>5.18</v>
      </c>
      <c r="B35">
        <v>66</v>
      </c>
      <c r="C35">
        <f t="shared" si="1"/>
        <v>34</v>
      </c>
    </row>
    <row r="36" spans="1:3" x14ac:dyDescent="0.2">
      <c r="A36" s="8">
        <v>5.22</v>
      </c>
      <c r="B36">
        <v>68</v>
      </c>
      <c r="C36">
        <f t="shared" si="1"/>
        <v>32</v>
      </c>
    </row>
    <row r="37" spans="1:3" x14ac:dyDescent="0.2">
      <c r="A37" s="8">
        <v>5.26</v>
      </c>
      <c r="B37">
        <v>70</v>
      </c>
      <c r="C37">
        <f t="shared" si="1"/>
        <v>30</v>
      </c>
    </row>
    <row r="38" spans="1:3" x14ac:dyDescent="0.2">
      <c r="A38" s="8">
        <v>5.31</v>
      </c>
      <c r="B38">
        <v>72</v>
      </c>
      <c r="C38">
        <f t="shared" si="1"/>
        <v>28</v>
      </c>
    </row>
    <row r="39" spans="1:3" x14ac:dyDescent="0.2">
      <c r="A39" s="8">
        <v>5.35</v>
      </c>
      <c r="B39">
        <v>74</v>
      </c>
      <c r="C39">
        <f t="shared" si="1"/>
        <v>26</v>
      </c>
    </row>
    <row r="40" spans="1:3" x14ac:dyDescent="0.2">
      <c r="A40" s="8">
        <v>5.4</v>
      </c>
      <c r="B40">
        <v>76</v>
      </c>
      <c r="C40">
        <f t="shared" si="1"/>
        <v>24</v>
      </c>
    </row>
    <row r="41" spans="1:3" x14ac:dyDescent="0.2">
      <c r="A41" s="8">
        <v>5.45</v>
      </c>
      <c r="B41">
        <v>78</v>
      </c>
      <c r="C41">
        <f t="shared" si="1"/>
        <v>22</v>
      </c>
    </row>
    <row r="42" spans="1:3" x14ac:dyDescent="0.2">
      <c r="A42" s="8">
        <v>5.51</v>
      </c>
      <c r="B42">
        <v>80</v>
      </c>
      <c r="C42">
        <f t="shared" si="1"/>
        <v>20</v>
      </c>
    </row>
    <row r="43" spans="1:3" x14ac:dyDescent="0.2">
      <c r="A43" s="8">
        <v>5.56</v>
      </c>
      <c r="B43">
        <v>82</v>
      </c>
      <c r="C43">
        <f t="shared" si="1"/>
        <v>18</v>
      </c>
    </row>
    <row r="44" spans="1:3" x14ac:dyDescent="0.2">
      <c r="A44" s="8">
        <v>5.62</v>
      </c>
      <c r="B44">
        <v>84</v>
      </c>
      <c r="C44">
        <f t="shared" si="1"/>
        <v>16</v>
      </c>
    </row>
    <row r="45" spans="1:3" x14ac:dyDescent="0.2">
      <c r="A45" s="8">
        <v>5.7</v>
      </c>
      <c r="B45">
        <v>86</v>
      </c>
      <c r="C45">
        <f t="shared" si="1"/>
        <v>14</v>
      </c>
    </row>
    <row r="46" spans="1:3" x14ac:dyDescent="0.2">
      <c r="A46" s="8">
        <v>5.77</v>
      </c>
      <c r="B46">
        <v>88</v>
      </c>
      <c r="C46">
        <f t="shared" si="1"/>
        <v>12</v>
      </c>
    </row>
    <row r="47" spans="1:3" x14ac:dyDescent="0.2">
      <c r="A47" s="8">
        <v>5.86</v>
      </c>
      <c r="B47">
        <v>90</v>
      </c>
      <c r="C47">
        <f t="shared" si="1"/>
        <v>10</v>
      </c>
    </row>
    <row r="48" spans="1:3" x14ac:dyDescent="0.2">
      <c r="A48" s="8">
        <v>5.97</v>
      </c>
      <c r="B48">
        <v>92</v>
      </c>
      <c r="C48">
        <f t="shared" si="1"/>
        <v>8</v>
      </c>
    </row>
    <row r="49" spans="1:3" x14ac:dyDescent="0.2">
      <c r="A49" s="8">
        <v>6.1</v>
      </c>
      <c r="B49">
        <v>94</v>
      </c>
      <c r="C49">
        <f t="shared" si="1"/>
        <v>6</v>
      </c>
    </row>
    <row r="50" spans="1:3" x14ac:dyDescent="0.2">
      <c r="A50" s="8">
        <v>6.27</v>
      </c>
      <c r="B50">
        <v>96</v>
      </c>
      <c r="C50">
        <f t="shared" si="1"/>
        <v>4</v>
      </c>
    </row>
    <row r="51" spans="1:3" x14ac:dyDescent="0.2">
      <c r="A51" s="8">
        <v>6.6</v>
      </c>
      <c r="B51">
        <v>98</v>
      </c>
      <c r="C51">
        <f t="shared" si="1"/>
        <v>2</v>
      </c>
    </row>
    <row r="52" spans="1:3" x14ac:dyDescent="0.2">
      <c r="A52" s="8">
        <v>7.48</v>
      </c>
      <c r="B52">
        <v>100</v>
      </c>
      <c r="C52">
        <f t="shared" si="1"/>
        <v>0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G2" sqref="G2"/>
    </sheetView>
  </sheetViews>
  <sheetFormatPr defaultRowHeight="12.75" x14ac:dyDescent="0.2"/>
  <cols>
    <col min="1" max="1" width="9.5703125" bestFit="1" customWidth="1"/>
    <col min="2" max="2" width="25.7109375" bestFit="1" customWidth="1"/>
    <col min="3" max="3" width="24.28515625" bestFit="1" customWidth="1"/>
    <col min="4" max="4" width="26.140625" bestFit="1" customWidth="1"/>
    <col min="5" max="5" width="40.85546875" bestFit="1" customWidth="1"/>
    <col min="6" max="6" width="23.85546875" bestFit="1" customWidth="1"/>
    <col min="7" max="7" width="19.85546875" bestFit="1" customWidth="1"/>
    <col min="8" max="8" width="32.85546875" bestFit="1" customWidth="1"/>
  </cols>
  <sheetData>
    <row r="2" spans="1:8" x14ac:dyDescent="0.2">
      <c r="A2" t="s">
        <v>194</v>
      </c>
      <c r="B2" t="s">
        <v>187</v>
      </c>
      <c r="C2" t="s">
        <v>188</v>
      </c>
      <c r="D2" t="s">
        <v>189</v>
      </c>
      <c r="E2" t="s">
        <v>190</v>
      </c>
      <c r="F2" t="s">
        <v>193</v>
      </c>
      <c r="G2" t="s">
        <v>192</v>
      </c>
      <c r="H2" t="s">
        <v>191</v>
      </c>
    </row>
    <row r="3" spans="1:8" x14ac:dyDescent="0.2">
      <c r="A3">
        <v>0</v>
      </c>
      <c r="B3">
        <v>4</v>
      </c>
      <c r="C3">
        <v>4</v>
      </c>
      <c r="D3">
        <v>4</v>
      </c>
      <c r="E3">
        <v>4</v>
      </c>
      <c r="F3">
        <v>4</v>
      </c>
      <c r="G3">
        <v>4</v>
      </c>
      <c r="H3">
        <v>4</v>
      </c>
    </row>
    <row r="4" spans="1:8" x14ac:dyDescent="0.2">
      <c r="A4">
        <v>10</v>
      </c>
      <c r="B4">
        <v>4.7</v>
      </c>
      <c r="C4">
        <v>4.5</v>
      </c>
      <c r="D4">
        <v>4.8</v>
      </c>
      <c r="E4">
        <v>4.7</v>
      </c>
      <c r="F4">
        <v>4.5</v>
      </c>
      <c r="G4">
        <v>4.5999999999999996</v>
      </c>
      <c r="H4">
        <v>4.3</v>
      </c>
    </row>
    <row r="5" spans="1:8" x14ac:dyDescent="0.2">
      <c r="A5">
        <v>20</v>
      </c>
      <c r="B5">
        <v>5.4</v>
      </c>
      <c r="C5">
        <v>5.0999999999999996</v>
      </c>
      <c r="D5">
        <v>5.3</v>
      </c>
      <c r="E5">
        <v>5.2</v>
      </c>
      <c r="F5">
        <v>4.9000000000000004</v>
      </c>
      <c r="G5">
        <v>5.0999999999999996</v>
      </c>
      <c r="H5">
        <v>4.5999999999999996</v>
      </c>
    </row>
    <row r="6" spans="1:8" x14ac:dyDescent="0.2">
      <c r="A6">
        <v>30</v>
      </c>
      <c r="B6">
        <v>6.1</v>
      </c>
      <c r="C6">
        <v>5.7</v>
      </c>
      <c r="D6">
        <v>5.7</v>
      </c>
      <c r="E6">
        <v>5.7</v>
      </c>
      <c r="F6">
        <v>5.5</v>
      </c>
      <c r="G6">
        <v>5.6</v>
      </c>
      <c r="H6">
        <v>5.2</v>
      </c>
    </row>
    <row r="7" spans="1:8" x14ac:dyDescent="0.2">
      <c r="A7">
        <v>40</v>
      </c>
      <c r="B7">
        <v>6.5</v>
      </c>
      <c r="C7">
        <v>6.4</v>
      </c>
      <c r="D7">
        <v>6.2</v>
      </c>
      <c r="E7">
        <v>6.2</v>
      </c>
      <c r="F7">
        <v>6.1</v>
      </c>
      <c r="G7">
        <v>6</v>
      </c>
      <c r="H7">
        <v>6.1</v>
      </c>
    </row>
    <row r="8" spans="1:8" x14ac:dyDescent="0.2">
      <c r="A8">
        <v>50</v>
      </c>
      <c r="B8">
        <v>6.8</v>
      </c>
      <c r="C8">
        <v>7.1</v>
      </c>
      <c r="D8">
        <v>6.9</v>
      </c>
      <c r="E8">
        <v>6.8</v>
      </c>
      <c r="F8">
        <v>6.6</v>
      </c>
      <c r="G8">
        <v>6.4</v>
      </c>
      <c r="H8">
        <v>6.6</v>
      </c>
    </row>
    <row r="9" spans="1:8" x14ac:dyDescent="0.2">
      <c r="A9">
        <v>60</v>
      </c>
      <c r="B9">
        <v>7.2</v>
      </c>
      <c r="C9">
        <v>7.7</v>
      </c>
      <c r="D9">
        <v>7.4</v>
      </c>
      <c r="E9">
        <v>7.2</v>
      </c>
      <c r="F9">
        <v>7</v>
      </c>
      <c r="G9">
        <v>7</v>
      </c>
      <c r="H9">
        <v>7</v>
      </c>
    </row>
    <row r="10" spans="1:8" x14ac:dyDescent="0.2">
      <c r="A10">
        <v>70</v>
      </c>
      <c r="B10">
        <v>7.8</v>
      </c>
      <c r="C10">
        <v>8.3000000000000007</v>
      </c>
      <c r="D10">
        <v>8.1999999999999993</v>
      </c>
      <c r="E10">
        <v>7.6</v>
      </c>
      <c r="F10">
        <v>7.5</v>
      </c>
      <c r="G10">
        <v>7.7</v>
      </c>
      <c r="H10">
        <v>7.5</v>
      </c>
    </row>
    <row r="11" spans="1:8" x14ac:dyDescent="0.2">
      <c r="A11">
        <v>80</v>
      </c>
      <c r="B11">
        <v>9</v>
      </c>
      <c r="C11">
        <v>8.9</v>
      </c>
      <c r="D11">
        <v>8.8000000000000007</v>
      </c>
      <c r="E11">
        <v>8.3000000000000007</v>
      </c>
      <c r="F11">
        <v>8</v>
      </c>
      <c r="G11">
        <v>8.1</v>
      </c>
      <c r="H11">
        <v>8</v>
      </c>
    </row>
    <row r="12" spans="1:8" x14ac:dyDescent="0.2">
      <c r="A12">
        <v>90</v>
      </c>
      <c r="B12">
        <v>9.6</v>
      </c>
      <c r="C12">
        <v>9.4</v>
      </c>
      <c r="D12">
        <v>9.3000000000000007</v>
      </c>
      <c r="E12">
        <v>9</v>
      </c>
      <c r="F12">
        <v>8.4</v>
      </c>
      <c r="G12">
        <v>8.5</v>
      </c>
      <c r="H12">
        <v>8.4</v>
      </c>
    </row>
    <row r="13" spans="1:8" x14ac:dyDescent="0.2">
      <c r="A13">
        <v>100</v>
      </c>
      <c r="B13">
        <v>10</v>
      </c>
      <c r="C13">
        <v>10</v>
      </c>
      <c r="D13">
        <v>10</v>
      </c>
      <c r="E13">
        <v>9.5</v>
      </c>
      <c r="F13">
        <v>9</v>
      </c>
      <c r="G13">
        <v>9</v>
      </c>
      <c r="H13">
        <v>8.9</v>
      </c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61"/>
  <sheetViews>
    <sheetView topLeftCell="A7" workbookViewId="0">
      <selection activeCell="E7" sqref="E7"/>
    </sheetView>
  </sheetViews>
  <sheetFormatPr defaultRowHeight="15" x14ac:dyDescent="0.25"/>
  <cols>
    <col min="1" max="4" width="9.140625" style="36"/>
    <col min="5" max="5" width="17.7109375" style="36" customWidth="1"/>
    <col min="6" max="6" width="22.85546875" style="36" customWidth="1"/>
    <col min="7" max="16384" width="9.140625" style="36"/>
  </cols>
  <sheetData>
    <row r="3" spans="1:8" x14ac:dyDescent="0.25">
      <c r="D3" s="37" t="s">
        <v>223</v>
      </c>
      <c r="E3" s="37"/>
      <c r="F3" s="37"/>
      <c r="G3" s="38"/>
    </row>
    <row r="4" spans="1:8" x14ac:dyDescent="0.25">
      <c r="D4" s="37"/>
      <c r="E4" s="37" t="s">
        <v>239</v>
      </c>
      <c r="F4" s="37" t="s">
        <v>240</v>
      </c>
      <c r="G4" s="37" t="s">
        <v>231</v>
      </c>
    </row>
    <row r="5" spans="1:8" x14ac:dyDescent="0.25">
      <c r="D5" s="37"/>
      <c r="E5" s="37" t="s">
        <v>226</v>
      </c>
      <c r="F5" s="37" t="s">
        <v>227</v>
      </c>
      <c r="G5" s="38"/>
    </row>
    <row r="6" spans="1:8" x14ac:dyDescent="0.25">
      <c r="A6" s="37" t="s">
        <v>231</v>
      </c>
      <c r="B6" s="36" t="s">
        <v>254</v>
      </c>
      <c r="D6" s="37" t="s">
        <v>241</v>
      </c>
      <c r="E6" s="37"/>
      <c r="F6" s="37"/>
      <c r="G6" s="37" t="s">
        <v>231</v>
      </c>
      <c r="H6" s="35" t="s">
        <v>242</v>
      </c>
    </row>
    <row r="7" spans="1:8" x14ac:dyDescent="0.25">
      <c r="A7" s="38">
        <v>5.1100000000000003</v>
      </c>
      <c r="B7" s="38">
        <v>0</v>
      </c>
      <c r="D7" s="38">
        <v>100</v>
      </c>
      <c r="E7" s="38">
        <v>2000</v>
      </c>
      <c r="F7" s="38">
        <v>0</v>
      </c>
      <c r="G7" s="38">
        <v>10.08</v>
      </c>
      <c r="H7" s="36">
        <v>100</v>
      </c>
    </row>
    <row r="8" spans="1:8" x14ac:dyDescent="0.25">
      <c r="A8" s="38">
        <v>6.68</v>
      </c>
      <c r="B8" s="38">
        <v>2</v>
      </c>
      <c r="D8" s="38">
        <v>98</v>
      </c>
      <c r="E8" s="38">
        <v>1960</v>
      </c>
      <c r="F8" s="38">
        <v>40</v>
      </c>
      <c r="G8" s="38">
        <v>9.7799999999999994</v>
      </c>
      <c r="H8" s="36">
        <v>98</v>
      </c>
    </row>
    <row r="9" spans="1:8" x14ac:dyDescent="0.25">
      <c r="A9" s="38">
        <v>6.98</v>
      </c>
      <c r="B9" s="38">
        <v>4</v>
      </c>
      <c r="D9" s="38">
        <v>96</v>
      </c>
      <c r="E9" s="38">
        <v>1920</v>
      </c>
      <c r="F9" s="38">
        <v>80</v>
      </c>
      <c r="G9" s="38">
        <v>9.57</v>
      </c>
      <c r="H9" s="36">
        <v>96</v>
      </c>
    </row>
    <row r="10" spans="1:8" x14ac:dyDescent="0.25">
      <c r="A10" s="38">
        <v>7.17</v>
      </c>
      <c r="B10" s="38">
        <v>6</v>
      </c>
      <c r="D10" s="38">
        <v>94</v>
      </c>
      <c r="E10" s="38">
        <v>1880</v>
      </c>
      <c r="F10" s="38">
        <v>120</v>
      </c>
      <c r="G10" s="38">
        <v>9.3699999999999992</v>
      </c>
      <c r="H10" s="36">
        <v>94</v>
      </c>
    </row>
    <row r="11" spans="1:8" x14ac:dyDescent="0.25">
      <c r="A11" s="38">
        <v>7.3</v>
      </c>
      <c r="B11" s="38">
        <v>8</v>
      </c>
      <c r="D11" s="38">
        <v>92</v>
      </c>
      <c r="E11" s="38">
        <v>1840</v>
      </c>
      <c r="F11" s="38">
        <v>160</v>
      </c>
      <c r="G11" s="38">
        <v>9.27</v>
      </c>
      <c r="H11" s="36">
        <v>92</v>
      </c>
    </row>
    <row r="12" spans="1:8" x14ac:dyDescent="0.25">
      <c r="A12" s="38">
        <v>7.38</v>
      </c>
      <c r="B12" s="38">
        <v>10</v>
      </c>
      <c r="D12" s="38">
        <v>90</v>
      </c>
      <c r="E12" s="38">
        <v>1800</v>
      </c>
      <c r="F12" s="38">
        <v>200</v>
      </c>
      <c r="G12" s="38">
        <v>9.19</v>
      </c>
      <c r="H12" s="36">
        <v>90</v>
      </c>
    </row>
    <row r="13" spans="1:8" x14ac:dyDescent="0.25">
      <c r="A13" s="38">
        <v>7.48</v>
      </c>
      <c r="B13" s="38">
        <v>12</v>
      </c>
      <c r="D13" s="38">
        <v>88</v>
      </c>
      <c r="E13" s="38">
        <v>1760</v>
      </c>
      <c r="F13" s="38">
        <v>240</v>
      </c>
      <c r="G13" s="38">
        <v>9.1199999999999992</v>
      </c>
      <c r="H13" s="36">
        <v>88</v>
      </c>
    </row>
    <row r="14" spans="1:8" x14ac:dyDescent="0.25">
      <c r="A14" s="38">
        <v>7.55</v>
      </c>
      <c r="B14" s="38">
        <v>14</v>
      </c>
      <c r="D14" s="38">
        <v>86</v>
      </c>
      <c r="E14" s="38">
        <v>1720</v>
      </c>
      <c r="F14" s="38">
        <v>280</v>
      </c>
      <c r="G14" s="38">
        <v>9.0500000000000007</v>
      </c>
      <c r="H14" s="36">
        <v>86</v>
      </c>
    </row>
    <row r="15" spans="1:8" x14ac:dyDescent="0.25">
      <c r="A15" s="38">
        <v>7.61</v>
      </c>
      <c r="B15" s="38">
        <v>16</v>
      </c>
      <c r="D15" s="38">
        <v>84</v>
      </c>
      <c r="E15" s="38">
        <v>1680</v>
      </c>
      <c r="F15" s="38">
        <v>320</v>
      </c>
      <c r="G15" s="38">
        <v>8.99</v>
      </c>
      <c r="H15" s="36">
        <v>84</v>
      </c>
    </row>
    <row r="16" spans="1:8" x14ac:dyDescent="0.25">
      <c r="A16" s="38">
        <v>7.67</v>
      </c>
      <c r="B16" s="38">
        <v>18</v>
      </c>
      <c r="D16" s="38">
        <v>82</v>
      </c>
      <c r="E16" s="38">
        <v>1640</v>
      </c>
      <c r="F16" s="38">
        <v>360</v>
      </c>
      <c r="G16" s="38">
        <v>8.92</v>
      </c>
      <c r="H16" s="36">
        <v>82</v>
      </c>
    </row>
    <row r="17" spans="1:8" x14ac:dyDescent="0.25">
      <c r="A17" s="38">
        <v>7.73</v>
      </c>
      <c r="B17" s="38">
        <v>20</v>
      </c>
      <c r="D17" s="38">
        <v>80</v>
      </c>
      <c r="E17" s="38">
        <v>1600</v>
      </c>
      <c r="F17" s="38">
        <v>400</v>
      </c>
      <c r="G17" s="38">
        <v>8.8699999999999992</v>
      </c>
      <c r="H17" s="36">
        <v>80</v>
      </c>
    </row>
    <row r="18" spans="1:8" x14ac:dyDescent="0.25">
      <c r="A18" s="38">
        <v>7.77</v>
      </c>
      <c r="B18" s="38">
        <v>22</v>
      </c>
      <c r="D18" s="38">
        <v>78</v>
      </c>
      <c r="E18" s="38">
        <v>1560</v>
      </c>
      <c r="F18" s="38">
        <v>440</v>
      </c>
      <c r="G18" s="38">
        <v>8.82</v>
      </c>
      <c r="H18" s="36">
        <v>78</v>
      </c>
    </row>
    <row r="19" spans="1:8" x14ac:dyDescent="0.25">
      <c r="A19" s="38">
        <v>7.84</v>
      </c>
      <c r="B19" s="38">
        <v>24</v>
      </c>
      <c r="D19" s="38">
        <v>76</v>
      </c>
      <c r="E19" s="38">
        <v>1520</v>
      </c>
      <c r="F19" s="38">
        <v>480</v>
      </c>
      <c r="G19" s="38">
        <v>8.7799999999999994</v>
      </c>
      <c r="H19" s="36">
        <v>76</v>
      </c>
    </row>
    <row r="20" spans="1:8" x14ac:dyDescent="0.25">
      <c r="A20" s="38">
        <v>7.86</v>
      </c>
      <c r="B20" s="38">
        <v>26</v>
      </c>
      <c r="D20" s="38">
        <v>74</v>
      </c>
      <c r="E20" s="38">
        <v>1480</v>
      </c>
      <c r="F20" s="38">
        <v>520</v>
      </c>
      <c r="G20" s="38">
        <v>8.74</v>
      </c>
      <c r="H20" s="36">
        <v>74</v>
      </c>
    </row>
    <row r="21" spans="1:8" x14ac:dyDescent="0.25">
      <c r="A21" s="38">
        <v>7.9</v>
      </c>
      <c r="B21" s="38">
        <v>28</v>
      </c>
      <c r="D21" s="38">
        <v>72</v>
      </c>
      <c r="E21" s="38">
        <v>1440</v>
      </c>
      <c r="F21" s="38">
        <v>560</v>
      </c>
      <c r="G21" s="38">
        <v>8.6999999999999993</v>
      </c>
      <c r="H21" s="36">
        <v>72</v>
      </c>
    </row>
    <row r="22" spans="1:8" x14ac:dyDescent="0.25">
      <c r="A22" s="38">
        <v>7.95</v>
      </c>
      <c r="B22" s="38">
        <v>30</v>
      </c>
      <c r="D22" s="38">
        <v>70</v>
      </c>
      <c r="E22" s="38">
        <v>1400</v>
      </c>
      <c r="F22" s="38">
        <v>600</v>
      </c>
      <c r="G22" s="38">
        <v>8.66</v>
      </c>
      <c r="H22" s="36">
        <v>70</v>
      </c>
    </row>
    <row r="23" spans="1:8" x14ac:dyDescent="0.25">
      <c r="A23" s="38">
        <v>7.98</v>
      </c>
      <c r="B23" s="38">
        <v>32</v>
      </c>
      <c r="D23" s="38">
        <v>68</v>
      </c>
      <c r="E23" s="38">
        <v>1360</v>
      </c>
      <c r="F23" s="38">
        <v>640</v>
      </c>
      <c r="G23" s="38">
        <v>8.6199999999999992</v>
      </c>
      <c r="H23" s="36">
        <v>68</v>
      </c>
    </row>
    <row r="24" spans="1:8" x14ac:dyDescent="0.25">
      <c r="A24" s="38">
        <v>8.0299999999999994</v>
      </c>
      <c r="B24" s="38">
        <v>34</v>
      </c>
      <c r="D24" s="38">
        <v>66</v>
      </c>
      <c r="E24" s="38">
        <v>1320</v>
      </c>
      <c r="F24" s="38">
        <v>680</v>
      </c>
      <c r="G24" s="38">
        <v>8.58</v>
      </c>
      <c r="H24" s="36">
        <v>66</v>
      </c>
    </row>
    <row r="25" spans="1:8" x14ac:dyDescent="0.25">
      <c r="A25" s="38">
        <v>8.0500000000000007</v>
      </c>
      <c r="B25" s="38">
        <v>36</v>
      </c>
      <c r="D25" s="38">
        <v>64</v>
      </c>
      <c r="E25" s="38">
        <v>1280</v>
      </c>
      <c r="F25" s="38">
        <v>720</v>
      </c>
      <c r="G25" s="38">
        <v>8.5399999999999991</v>
      </c>
      <c r="H25" s="36">
        <v>64</v>
      </c>
    </row>
    <row r="26" spans="1:8" x14ac:dyDescent="0.25">
      <c r="A26" s="38">
        <v>8.09</v>
      </c>
      <c r="B26" s="38">
        <v>38</v>
      </c>
      <c r="D26" s="38">
        <v>62</v>
      </c>
      <c r="E26" s="38">
        <v>1240</v>
      </c>
      <c r="F26" s="38">
        <v>760</v>
      </c>
      <c r="G26" s="38">
        <v>8.51</v>
      </c>
      <c r="H26" s="36">
        <v>62</v>
      </c>
    </row>
    <row r="27" spans="1:8" x14ac:dyDescent="0.25">
      <c r="A27" s="38">
        <v>8.1199999999999992</v>
      </c>
      <c r="B27" s="38">
        <v>40</v>
      </c>
      <c r="D27" s="38">
        <v>60</v>
      </c>
      <c r="E27" s="38">
        <v>1200</v>
      </c>
      <c r="F27" s="38">
        <v>800</v>
      </c>
      <c r="G27" s="38">
        <v>8.48</v>
      </c>
      <c r="H27" s="36">
        <v>60</v>
      </c>
    </row>
    <row r="28" spans="1:8" x14ac:dyDescent="0.25">
      <c r="A28" s="38">
        <v>8.16</v>
      </c>
      <c r="B28" s="38">
        <v>42</v>
      </c>
      <c r="D28" s="38">
        <v>58</v>
      </c>
      <c r="E28" s="38">
        <v>1160</v>
      </c>
      <c r="F28" s="38">
        <v>840</v>
      </c>
      <c r="G28" s="38">
        <v>8.44</v>
      </c>
      <c r="H28" s="36">
        <v>58</v>
      </c>
    </row>
    <row r="29" spans="1:8" x14ac:dyDescent="0.25">
      <c r="A29" s="38">
        <v>8.1999999999999993</v>
      </c>
      <c r="B29" s="38">
        <v>44</v>
      </c>
      <c r="D29" s="38">
        <v>56</v>
      </c>
      <c r="E29" s="38">
        <v>1120</v>
      </c>
      <c r="F29" s="38">
        <v>880</v>
      </c>
      <c r="G29" s="38">
        <v>8.41</v>
      </c>
      <c r="H29" s="36">
        <v>56</v>
      </c>
    </row>
    <row r="30" spans="1:8" x14ac:dyDescent="0.25">
      <c r="A30" s="38">
        <v>8.23</v>
      </c>
      <c r="B30" s="38">
        <v>46</v>
      </c>
      <c r="D30" s="38">
        <v>54</v>
      </c>
      <c r="E30" s="38">
        <v>1080</v>
      </c>
      <c r="F30" s="38">
        <v>920</v>
      </c>
      <c r="G30" s="38">
        <v>8.3699999999999992</v>
      </c>
      <c r="H30" s="36">
        <v>54</v>
      </c>
    </row>
    <row r="31" spans="1:8" x14ac:dyDescent="0.25">
      <c r="A31" s="38">
        <v>8.26</v>
      </c>
      <c r="B31" s="38">
        <v>48</v>
      </c>
      <c r="D31" s="38">
        <v>52</v>
      </c>
      <c r="E31" s="38">
        <v>1040</v>
      </c>
      <c r="F31" s="38">
        <v>960</v>
      </c>
      <c r="G31" s="38">
        <v>8.33</v>
      </c>
      <c r="H31" s="36">
        <v>52</v>
      </c>
    </row>
    <row r="32" spans="1:8" x14ac:dyDescent="0.25">
      <c r="A32" s="38">
        <v>8.3000000000000007</v>
      </c>
      <c r="B32" s="38">
        <v>50</v>
      </c>
      <c r="D32" s="38">
        <v>50</v>
      </c>
      <c r="E32" s="38">
        <v>1000</v>
      </c>
      <c r="F32" s="38">
        <v>1000</v>
      </c>
      <c r="G32" s="38">
        <v>8.3000000000000007</v>
      </c>
      <c r="H32" s="36">
        <v>50</v>
      </c>
    </row>
    <row r="33" spans="1:8" x14ac:dyDescent="0.25">
      <c r="A33" s="38">
        <v>8.33</v>
      </c>
      <c r="B33" s="38">
        <v>52</v>
      </c>
      <c r="D33" s="38">
        <v>48</v>
      </c>
      <c r="E33" s="38">
        <v>960</v>
      </c>
      <c r="F33" s="38">
        <v>1040</v>
      </c>
      <c r="G33" s="38">
        <v>8.26</v>
      </c>
      <c r="H33" s="36">
        <v>48</v>
      </c>
    </row>
    <row r="34" spans="1:8" x14ac:dyDescent="0.25">
      <c r="A34" s="38">
        <v>8.3699999999999992</v>
      </c>
      <c r="B34" s="38">
        <v>54</v>
      </c>
      <c r="D34" s="38">
        <v>46</v>
      </c>
      <c r="E34" s="38">
        <v>920</v>
      </c>
      <c r="F34" s="38">
        <v>1080</v>
      </c>
      <c r="G34" s="38">
        <v>8.23</v>
      </c>
      <c r="H34" s="36">
        <v>46</v>
      </c>
    </row>
    <row r="35" spans="1:8" x14ac:dyDescent="0.25">
      <c r="A35" s="38">
        <v>8.41</v>
      </c>
      <c r="B35" s="38">
        <v>56</v>
      </c>
      <c r="D35" s="38">
        <v>44</v>
      </c>
      <c r="E35" s="38">
        <v>880</v>
      </c>
      <c r="F35" s="38">
        <v>1120</v>
      </c>
      <c r="G35" s="38">
        <v>8.1999999999999993</v>
      </c>
      <c r="H35" s="36">
        <v>44</v>
      </c>
    </row>
    <row r="36" spans="1:8" x14ac:dyDescent="0.25">
      <c r="A36" s="38">
        <v>8.44</v>
      </c>
      <c r="B36" s="38">
        <v>58</v>
      </c>
      <c r="D36" s="38">
        <v>42</v>
      </c>
      <c r="E36" s="38">
        <v>840</v>
      </c>
      <c r="F36" s="38">
        <v>1160</v>
      </c>
      <c r="G36" s="38">
        <v>8.16</v>
      </c>
      <c r="H36" s="36">
        <v>42</v>
      </c>
    </row>
    <row r="37" spans="1:8" x14ac:dyDescent="0.25">
      <c r="A37" s="38">
        <v>8.48</v>
      </c>
      <c r="B37" s="38">
        <v>60</v>
      </c>
      <c r="D37" s="38">
        <v>40</v>
      </c>
      <c r="E37" s="38">
        <v>800</v>
      </c>
      <c r="F37" s="38">
        <v>1200</v>
      </c>
      <c r="G37" s="38">
        <v>8.1199999999999992</v>
      </c>
      <c r="H37" s="36">
        <v>40</v>
      </c>
    </row>
    <row r="38" spans="1:8" x14ac:dyDescent="0.25">
      <c r="A38" s="38">
        <v>8.51</v>
      </c>
      <c r="B38" s="38">
        <v>62</v>
      </c>
      <c r="D38" s="38">
        <v>38</v>
      </c>
      <c r="E38" s="38">
        <v>760</v>
      </c>
      <c r="F38" s="38">
        <v>1240</v>
      </c>
      <c r="G38" s="38">
        <v>8.09</v>
      </c>
      <c r="H38" s="36">
        <v>38</v>
      </c>
    </row>
    <row r="39" spans="1:8" x14ac:dyDescent="0.25">
      <c r="A39" s="38">
        <v>8.5399999999999991</v>
      </c>
      <c r="B39" s="38">
        <v>64</v>
      </c>
      <c r="D39" s="38">
        <v>36</v>
      </c>
      <c r="E39" s="38">
        <v>720</v>
      </c>
      <c r="F39" s="38">
        <v>1280</v>
      </c>
      <c r="G39" s="38">
        <v>8.0500000000000007</v>
      </c>
      <c r="H39" s="36">
        <v>36</v>
      </c>
    </row>
    <row r="40" spans="1:8" x14ac:dyDescent="0.25">
      <c r="A40" s="38">
        <v>8.58</v>
      </c>
      <c r="B40" s="38">
        <v>66</v>
      </c>
      <c r="D40" s="38">
        <v>34</v>
      </c>
      <c r="E40" s="38">
        <v>680</v>
      </c>
      <c r="F40" s="38">
        <v>1320</v>
      </c>
      <c r="G40" s="38">
        <v>8.0299999999999994</v>
      </c>
      <c r="H40" s="36">
        <v>34</v>
      </c>
    </row>
    <row r="41" spans="1:8" x14ac:dyDescent="0.25">
      <c r="A41" s="38">
        <v>8.6199999999999992</v>
      </c>
      <c r="B41" s="38">
        <v>68</v>
      </c>
      <c r="D41" s="38">
        <v>32</v>
      </c>
      <c r="E41" s="38">
        <v>640</v>
      </c>
      <c r="F41" s="38">
        <v>1360</v>
      </c>
      <c r="G41" s="38">
        <v>7.98</v>
      </c>
      <c r="H41" s="36">
        <v>32</v>
      </c>
    </row>
    <row r="42" spans="1:8" x14ac:dyDescent="0.25">
      <c r="A42" s="38">
        <v>8.66</v>
      </c>
      <c r="B42" s="38">
        <v>70</v>
      </c>
      <c r="D42" s="38">
        <v>30</v>
      </c>
      <c r="E42" s="38">
        <v>600</v>
      </c>
      <c r="F42" s="38">
        <v>1400</v>
      </c>
      <c r="G42" s="38">
        <v>7.95</v>
      </c>
      <c r="H42" s="36">
        <v>30</v>
      </c>
    </row>
    <row r="43" spans="1:8" x14ac:dyDescent="0.25">
      <c r="A43" s="38">
        <v>8.6999999999999993</v>
      </c>
      <c r="B43" s="38">
        <v>72</v>
      </c>
      <c r="D43" s="38">
        <v>28</v>
      </c>
      <c r="E43" s="38">
        <v>560</v>
      </c>
      <c r="F43" s="38">
        <v>1440</v>
      </c>
      <c r="G43" s="38">
        <v>7.9</v>
      </c>
      <c r="H43" s="36">
        <v>28</v>
      </c>
    </row>
    <row r="44" spans="1:8" x14ac:dyDescent="0.25">
      <c r="A44" s="38">
        <v>8.74</v>
      </c>
      <c r="B44" s="38">
        <v>74</v>
      </c>
      <c r="D44" s="38">
        <v>26</v>
      </c>
      <c r="E44" s="38">
        <v>520</v>
      </c>
      <c r="F44" s="38">
        <v>1480</v>
      </c>
      <c r="G44" s="38">
        <v>7.86</v>
      </c>
      <c r="H44" s="36">
        <v>26</v>
      </c>
    </row>
    <row r="45" spans="1:8" x14ac:dyDescent="0.25">
      <c r="A45" s="38">
        <v>8.7799999999999994</v>
      </c>
      <c r="B45" s="38">
        <v>76</v>
      </c>
      <c r="D45" s="38">
        <v>24</v>
      </c>
      <c r="E45" s="38">
        <v>480</v>
      </c>
      <c r="F45" s="38">
        <v>1520</v>
      </c>
      <c r="G45" s="38">
        <v>7.84</v>
      </c>
      <c r="H45" s="36">
        <v>24</v>
      </c>
    </row>
    <row r="46" spans="1:8" x14ac:dyDescent="0.25">
      <c r="A46" s="38">
        <v>8.82</v>
      </c>
      <c r="B46" s="38">
        <v>78</v>
      </c>
      <c r="D46" s="38">
        <v>22</v>
      </c>
      <c r="E46" s="38">
        <v>440</v>
      </c>
      <c r="F46" s="38">
        <v>1560</v>
      </c>
      <c r="G46" s="38">
        <v>7.77</v>
      </c>
      <c r="H46" s="36">
        <v>22</v>
      </c>
    </row>
    <row r="47" spans="1:8" x14ac:dyDescent="0.25">
      <c r="A47" s="38">
        <v>8.8699999999999992</v>
      </c>
      <c r="B47" s="38">
        <v>80</v>
      </c>
      <c r="D47" s="38">
        <v>20</v>
      </c>
      <c r="E47" s="38">
        <v>400</v>
      </c>
      <c r="F47" s="38">
        <v>1600</v>
      </c>
      <c r="G47" s="38">
        <v>7.73</v>
      </c>
      <c r="H47" s="36">
        <v>20</v>
      </c>
    </row>
    <row r="48" spans="1:8" x14ac:dyDescent="0.25">
      <c r="A48" s="38">
        <v>8.92</v>
      </c>
      <c r="B48" s="38">
        <v>82</v>
      </c>
      <c r="D48" s="38">
        <v>18</v>
      </c>
      <c r="E48" s="38">
        <v>360</v>
      </c>
      <c r="F48" s="38">
        <v>1640</v>
      </c>
      <c r="G48" s="38">
        <v>7.67</v>
      </c>
      <c r="H48" s="36">
        <v>18</v>
      </c>
    </row>
    <row r="49" spans="1:8" x14ac:dyDescent="0.25">
      <c r="A49" s="38">
        <v>8.99</v>
      </c>
      <c r="B49" s="38">
        <v>84</v>
      </c>
      <c r="D49" s="38">
        <v>16</v>
      </c>
      <c r="E49" s="38">
        <v>320</v>
      </c>
      <c r="F49" s="38">
        <v>1680</v>
      </c>
      <c r="G49" s="38">
        <v>7.61</v>
      </c>
      <c r="H49" s="36">
        <v>16</v>
      </c>
    </row>
    <row r="50" spans="1:8" x14ac:dyDescent="0.25">
      <c r="A50" s="38">
        <v>9.0500000000000007</v>
      </c>
      <c r="B50" s="38">
        <v>86</v>
      </c>
      <c r="D50" s="38">
        <v>14</v>
      </c>
      <c r="E50" s="38">
        <v>280</v>
      </c>
      <c r="F50" s="38">
        <v>1720</v>
      </c>
      <c r="G50" s="38">
        <v>7.55</v>
      </c>
      <c r="H50" s="36">
        <v>14</v>
      </c>
    </row>
    <row r="51" spans="1:8" x14ac:dyDescent="0.25">
      <c r="A51" s="38">
        <v>9.1199999999999992</v>
      </c>
      <c r="B51" s="38">
        <v>88</v>
      </c>
      <c r="D51" s="38">
        <v>12</v>
      </c>
      <c r="E51" s="38">
        <v>240</v>
      </c>
      <c r="F51" s="38">
        <v>1760</v>
      </c>
      <c r="G51" s="38">
        <v>7.48</v>
      </c>
      <c r="H51" s="36">
        <v>12</v>
      </c>
    </row>
    <row r="52" spans="1:8" x14ac:dyDescent="0.25">
      <c r="A52" s="38">
        <v>9.19</v>
      </c>
      <c r="B52" s="38">
        <v>90</v>
      </c>
      <c r="D52" s="38">
        <v>10</v>
      </c>
      <c r="E52" s="38">
        <v>200</v>
      </c>
      <c r="F52" s="38">
        <v>1800</v>
      </c>
      <c r="G52" s="38">
        <v>7.38</v>
      </c>
      <c r="H52" s="36">
        <v>10</v>
      </c>
    </row>
    <row r="53" spans="1:8" x14ac:dyDescent="0.25">
      <c r="A53" s="38">
        <v>9.27</v>
      </c>
      <c r="B53" s="38">
        <v>92</v>
      </c>
      <c r="D53" s="38">
        <v>8</v>
      </c>
      <c r="E53" s="38">
        <v>160</v>
      </c>
      <c r="F53" s="38">
        <v>1840</v>
      </c>
      <c r="G53" s="38">
        <v>7.3</v>
      </c>
      <c r="H53" s="36">
        <v>8</v>
      </c>
    </row>
    <row r="54" spans="1:8" x14ac:dyDescent="0.25">
      <c r="A54" s="38">
        <v>9.3699999999999992</v>
      </c>
      <c r="B54" s="38">
        <v>94</v>
      </c>
      <c r="D54" s="38">
        <v>6</v>
      </c>
      <c r="E54" s="38">
        <v>120</v>
      </c>
      <c r="F54" s="38">
        <v>1880</v>
      </c>
      <c r="G54" s="38">
        <v>7.17</v>
      </c>
      <c r="H54" s="36">
        <v>6</v>
      </c>
    </row>
    <row r="55" spans="1:8" x14ac:dyDescent="0.25">
      <c r="A55" s="38">
        <v>9.57</v>
      </c>
      <c r="B55" s="38">
        <v>96</v>
      </c>
      <c r="D55" s="38">
        <v>4</v>
      </c>
      <c r="E55" s="38">
        <v>80</v>
      </c>
      <c r="F55" s="38">
        <v>1920</v>
      </c>
      <c r="G55" s="38">
        <v>6.98</v>
      </c>
      <c r="H55" s="36">
        <v>4</v>
      </c>
    </row>
    <row r="56" spans="1:8" x14ac:dyDescent="0.25">
      <c r="A56" s="38">
        <v>9.7799999999999994</v>
      </c>
      <c r="B56" s="38">
        <v>98</v>
      </c>
      <c r="D56" s="38">
        <v>2</v>
      </c>
      <c r="E56" s="38">
        <v>40</v>
      </c>
      <c r="F56" s="38">
        <v>1960</v>
      </c>
      <c r="G56" s="38">
        <v>6.68</v>
      </c>
      <c r="H56" s="36">
        <v>2</v>
      </c>
    </row>
    <row r="57" spans="1:8" x14ac:dyDescent="0.25">
      <c r="A57" s="38">
        <v>10.08</v>
      </c>
      <c r="B57" s="38">
        <v>100</v>
      </c>
      <c r="D57" s="38">
        <v>0</v>
      </c>
      <c r="E57" s="38">
        <v>0</v>
      </c>
      <c r="F57" s="38">
        <v>2000</v>
      </c>
      <c r="G57" s="38">
        <v>5.1100000000000003</v>
      </c>
      <c r="H57" s="36">
        <v>0</v>
      </c>
    </row>
    <row r="59" spans="1:8" x14ac:dyDescent="0.25">
      <c r="D59" s="36" t="s">
        <v>232</v>
      </c>
      <c r="E59" s="36">
        <f>SUM(E7:E57)</f>
        <v>51000</v>
      </c>
      <c r="F59" s="36">
        <f>SUM(F7:F57)</f>
        <v>51000</v>
      </c>
    </row>
    <row r="60" spans="1:8" x14ac:dyDescent="0.25">
      <c r="D60" s="36" t="s">
        <v>233</v>
      </c>
    </row>
    <row r="61" spans="1:8" x14ac:dyDescent="0.25">
      <c r="D61" s="36" t="s">
        <v>234</v>
      </c>
    </row>
  </sheetData>
  <sortState ref="B7:B57">
    <sortCondition ref="B7"/>
  </sortState>
  <pageMargins left="0.7" right="0.7" top="0.75" bottom="0.75" header="0.3" footer="0.3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16" workbookViewId="0">
      <selection sqref="A1:A65536"/>
    </sheetView>
  </sheetViews>
  <sheetFormatPr defaultRowHeight="12.75" x14ac:dyDescent="0.2"/>
  <cols>
    <col min="2" max="2" width="22.85546875" bestFit="1" customWidth="1"/>
    <col min="3" max="3" width="21.85546875" bestFit="1" customWidth="1"/>
    <col min="5" max="5" width="13.140625" style="3" customWidth="1"/>
  </cols>
  <sheetData>
    <row r="1" spans="1:5" x14ac:dyDescent="0.2">
      <c r="A1" t="s">
        <v>78</v>
      </c>
      <c r="B1" t="s">
        <v>93</v>
      </c>
      <c r="C1" t="s">
        <v>92</v>
      </c>
    </row>
    <row r="2" spans="1:5" x14ac:dyDescent="0.2">
      <c r="A2">
        <v>6.12</v>
      </c>
      <c r="B2">
        <v>0</v>
      </c>
      <c r="C2">
        <v>100</v>
      </c>
      <c r="D2">
        <v>1</v>
      </c>
      <c r="E2" s="3">
        <f t="shared" ref="E2:E33" si="0" xml:space="preserve"> 0.000000004485*B2^5 -0.000001116*B2^4 + 0.00009604*B2^3 -0.003272*B2^2 + 0.07444*B2 + 6.12</f>
        <v>6.12</v>
      </c>
    </row>
    <row r="3" spans="1:5" x14ac:dyDescent="0.2">
      <c r="A3">
        <v>6.24</v>
      </c>
      <c r="B3">
        <v>2</v>
      </c>
      <c r="C3">
        <v>98</v>
      </c>
      <c r="D3">
        <v>2</v>
      </c>
      <c r="E3" s="3">
        <f t="shared" si="0"/>
        <v>6.2565426075200001</v>
      </c>
    </row>
    <row r="4" spans="1:5" x14ac:dyDescent="0.2">
      <c r="A4">
        <v>6.4</v>
      </c>
      <c r="B4">
        <v>4</v>
      </c>
      <c r="C4">
        <v>96</v>
      </c>
      <c r="D4">
        <v>3</v>
      </c>
      <c r="E4" s="3">
        <f t="shared" si="0"/>
        <v>6.37127345664</v>
      </c>
    </row>
    <row r="5" spans="1:5" x14ac:dyDescent="0.2">
      <c r="A5">
        <v>6.52</v>
      </c>
      <c r="B5">
        <v>6</v>
      </c>
      <c r="C5">
        <v>94</v>
      </c>
      <c r="D5">
        <v>4</v>
      </c>
      <c r="E5" s="3">
        <f t="shared" si="0"/>
        <v>6.4681811793600001</v>
      </c>
    </row>
    <row r="6" spans="1:5" x14ac:dyDescent="0.2">
      <c r="A6">
        <v>6.55</v>
      </c>
      <c r="B6">
        <v>8</v>
      </c>
      <c r="C6">
        <v>92</v>
      </c>
      <c r="D6">
        <v>5</v>
      </c>
      <c r="E6" s="3">
        <f t="shared" si="0"/>
        <v>6.5508603084799999</v>
      </c>
    </row>
    <row r="7" spans="1:5" x14ac:dyDescent="0.2">
      <c r="A7">
        <v>6.59</v>
      </c>
      <c r="B7">
        <v>10</v>
      </c>
      <c r="C7">
        <v>90</v>
      </c>
      <c r="D7">
        <v>6</v>
      </c>
      <c r="E7" s="3">
        <f t="shared" si="0"/>
        <v>6.6225285000000005</v>
      </c>
    </row>
    <row r="8" spans="1:5" x14ac:dyDescent="0.2">
      <c r="A8">
        <v>6.66</v>
      </c>
      <c r="B8">
        <v>12</v>
      </c>
      <c r="C8">
        <v>88</v>
      </c>
      <c r="D8">
        <v>7</v>
      </c>
      <c r="E8" s="3">
        <f t="shared" si="0"/>
        <v>6.6860437555200001</v>
      </c>
    </row>
    <row r="9" spans="1:5" x14ac:dyDescent="0.2">
      <c r="A9">
        <v>6.74</v>
      </c>
      <c r="B9">
        <v>14</v>
      </c>
      <c r="C9">
        <v>86</v>
      </c>
      <c r="D9">
        <v>8</v>
      </c>
      <c r="E9" s="3">
        <f t="shared" si="0"/>
        <v>6.7439216446400003</v>
      </c>
    </row>
    <row r="10" spans="1:5" x14ac:dyDescent="0.2">
      <c r="A10">
        <v>6.79</v>
      </c>
      <c r="B10">
        <v>16</v>
      </c>
      <c r="C10">
        <v>84</v>
      </c>
      <c r="D10">
        <v>9</v>
      </c>
      <c r="E10" s="3">
        <f t="shared" si="0"/>
        <v>6.7983525273600005</v>
      </c>
    </row>
    <row r="11" spans="1:5" x14ac:dyDescent="0.2">
      <c r="A11">
        <v>6.86</v>
      </c>
      <c r="B11">
        <v>18</v>
      </c>
      <c r="C11">
        <v>82</v>
      </c>
      <c r="D11">
        <v>10</v>
      </c>
      <c r="E11" s="3">
        <f t="shared" si="0"/>
        <v>6.8512187764800005</v>
      </c>
    </row>
    <row r="12" spans="1:5" x14ac:dyDescent="0.2">
      <c r="A12">
        <v>6.92</v>
      </c>
      <c r="B12">
        <v>20</v>
      </c>
      <c r="C12">
        <v>80</v>
      </c>
      <c r="D12">
        <v>11</v>
      </c>
      <c r="E12" s="3">
        <f t="shared" si="0"/>
        <v>6.9041120000000005</v>
      </c>
    </row>
    <row r="13" spans="1:5" x14ac:dyDescent="0.2">
      <c r="A13">
        <v>6.98</v>
      </c>
      <c r="B13">
        <v>22</v>
      </c>
      <c r="C13">
        <v>78</v>
      </c>
      <c r="D13">
        <v>12</v>
      </c>
      <c r="E13" s="3">
        <f t="shared" si="0"/>
        <v>6.9583502635199999</v>
      </c>
    </row>
    <row r="14" spans="1:5" x14ac:dyDescent="0.2">
      <c r="A14">
        <v>7.03</v>
      </c>
      <c r="B14">
        <v>24</v>
      </c>
      <c r="C14">
        <v>76</v>
      </c>
      <c r="D14">
        <v>13</v>
      </c>
      <c r="E14" s="3">
        <f t="shared" si="0"/>
        <v>7.01499531264</v>
      </c>
    </row>
    <row r="15" spans="1:5" x14ac:dyDescent="0.2">
      <c r="A15">
        <v>7.09</v>
      </c>
      <c r="B15">
        <v>26</v>
      </c>
      <c r="C15">
        <v>74</v>
      </c>
      <c r="D15">
        <v>14</v>
      </c>
      <c r="E15" s="3">
        <f t="shared" si="0"/>
        <v>7.0748697953600006</v>
      </c>
    </row>
    <row r="16" spans="1:5" x14ac:dyDescent="0.2">
      <c r="A16">
        <v>7.15</v>
      </c>
      <c r="B16">
        <v>28</v>
      </c>
      <c r="C16">
        <v>72</v>
      </c>
      <c r="D16">
        <v>15</v>
      </c>
      <c r="E16" s="3">
        <f t="shared" si="0"/>
        <v>7.1385744844800003</v>
      </c>
    </row>
    <row r="17" spans="1:5" x14ac:dyDescent="0.2">
      <c r="A17">
        <v>7.21</v>
      </c>
      <c r="B17">
        <v>30</v>
      </c>
      <c r="C17">
        <v>70</v>
      </c>
      <c r="D17">
        <v>16</v>
      </c>
      <c r="E17" s="3">
        <f t="shared" si="0"/>
        <v>7.2065055000000005</v>
      </c>
    </row>
    <row r="18" spans="1:5" x14ac:dyDescent="0.2">
      <c r="A18">
        <v>7.28</v>
      </c>
      <c r="B18">
        <v>32</v>
      </c>
      <c r="C18">
        <v>68</v>
      </c>
      <c r="D18">
        <v>17</v>
      </c>
      <c r="E18" s="3">
        <f t="shared" si="0"/>
        <v>7.2788715315200001</v>
      </c>
    </row>
    <row r="19" spans="1:5" x14ac:dyDescent="0.2">
      <c r="A19">
        <v>7.34</v>
      </c>
      <c r="B19">
        <v>34</v>
      </c>
      <c r="C19">
        <v>66</v>
      </c>
      <c r="D19">
        <v>18</v>
      </c>
      <c r="E19" s="3">
        <f t="shared" si="0"/>
        <v>7.3557110606400009</v>
      </c>
    </row>
    <row r="20" spans="1:5" x14ac:dyDescent="0.2">
      <c r="A20">
        <v>7.42</v>
      </c>
      <c r="B20">
        <v>36</v>
      </c>
      <c r="C20">
        <v>64</v>
      </c>
      <c r="D20">
        <v>19</v>
      </c>
      <c r="E20" s="3">
        <f t="shared" si="0"/>
        <v>7.4369095833600003</v>
      </c>
    </row>
    <row r="21" spans="1:5" x14ac:dyDescent="0.2">
      <c r="A21">
        <v>7.48</v>
      </c>
      <c r="B21">
        <v>38</v>
      </c>
      <c r="C21">
        <v>62</v>
      </c>
      <c r="D21">
        <v>20</v>
      </c>
      <c r="E21" s="3">
        <f t="shared" si="0"/>
        <v>7.5222168324799998</v>
      </c>
    </row>
    <row r="22" spans="1:5" x14ac:dyDescent="0.2">
      <c r="A22">
        <v>7.6</v>
      </c>
      <c r="B22">
        <v>40</v>
      </c>
      <c r="C22">
        <v>60</v>
      </c>
      <c r="D22">
        <v>21</v>
      </c>
      <c r="E22" s="3">
        <f t="shared" si="0"/>
        <v>7.6112640000000003</v>
      </c>
    </row>
    <row r="23" spans="1:5" x14ac:dyDescent="0.2">
      <c r="A23">
        <v>7.69</v>
      </c>
      <c r="B23">
        <v>42</v>
      </c>
      <c r="C23">
        <v>58</v>
      </c>
      <c r="D23">
        <v>22</v>
      </c>
      <c r="E23" s="3">
        <f t="shared" si="0"/>
        <v>7.70358095952</v>
      </c>
    </row>
    <row r="24" spans="1:5" x14ac:dyDescent="0.2">
      <c r="A24">
        <v>7.79</v>
      </c>
      <c r="B24">
        <v>44</v>
      </c>
      <c r="C24">
        <v>56</v>
      </c>
      <c r="D24">
        <v>23</v>
      </c>
      <c r="E24" s="3">
        <f t="shared" si="0"/>
        <v>7.7986134886399991</v>
      </c>
    </row>
    <row r="25" spans="1:5" x14ac:dyDescent="0.2">
      <c r="A25">
        <v>7.89</v>
      </c>
      <c r="B25">
        <v>46</v>
      </c>
      <c r="C25">
        <v>54</v>
      </c>
      <c r="D25">
        <v>24</v>
      </c>
      <c r="E25" s="3">
        <f t="shared" si="0"/>
        <v>7.8957404913600007</v>
      </c>
    </row>
    <row r="26" spans="1:5" x14ac:dyDescent="0.2">
      <c r="A26">
        <v>7.96</v>
      </c>
      <c r="B26">
        <v>48</v>
      </c>
      <c r="C26">
        <v>52</v>
      </c>
      <c r="D26">
        <v>25</v>
      </c>
      <c r="E26" s="3">
        <f t="shared" si="0"/>
        <v>7.9942912204799992</v>
      </c>
    </row>
    <row r="27" spans="1:5" x14ac:dyDescent="0.2">
      <c r="A27">
        <v>8.08</v>
      </c>
      <c r="B27">
        <v>50</v>
      </c>
      <c r="C27">
        <v>50</v>
      </c>
      <c r="D27">
        <v>26</v>
      </c>
      <c r="E27" s="3">
        <f t="shared" si="0"/>
        <v>8.0935625000000009</v>
      </c>
    </row>
    <row r="28" spans="1:5" x14ac:dyDescent="0.2">
      <c r="A28">
        <v>8.19</v>
      </c>
      <c r="B28">
        <v>52</v>
      </c>
      <c r="C28">
        <v>48</v>
      </c>
      <c r="D28">
        <v>27</v>
      </c>
      <c r="E28" s="3">
        <f t="shared" si="0"/>
        <v>8.192835947519999</v>
      </c>
    </row>
    <row r="29" spans="1:5" x14ac:dyDescent="0.2">
      <c r="A29">
        <v>8.34</v>
      </c>
      <c r="B29">
        <v>54</v>
      </c>
      <c r="C29">
        <v>46</v>
      </c>
      <c r="D29">
        <v>28</v>
      </c>
      <c r="E29" s="3">
        <f t="shared" si="0"/>
        <v>8.2913951966399999</v>
      </c>
    </row>
    <row r="30" spans="1:5" x14ac:dyDescent="0.2">
      <c r="A30">
        <v>8.4</v>
      </c>
      <c r="B30">
        <v>56</v>
      </c>
      <c r="C30">
        <v>44</v>
      </c>
      <c r="D30">
        <v>29</v>
      </c>
      <c r="E30" s="3">
        <f t="shared" si="0"/>
        <v>8.3885431193600013</v>
      </c>
    </row>
    <row r="31" spans="1:5" x14ac:dyDescent="0.2">
      <c r="A31">
        <v>8.48</v>
      </c>
      <c r="B31">
        <v>58</v>
      </c>
      <c r="C31">
        <v>42</v>
      </c>
      <c r="D31">
        <v>30</v>
      </c>
      <c r="E31" s="3">
        <f t="shared" si="0"/>
        <v>8.4836190484800014</v>
      </c>
    </row>
    <row r="32" spans="1:5" x14ac:dyDescent="0.2">
      <c r="A32">
        <v>8.6199999999999992</v>
      </c>
      <c r="B32">
        <v>60</v>
      </c>
      <c r="C32">
        <v>40</v>
      </c>
      <c r="D32">
        <v>31</v>
      </c>
      <c r="E32" s="3">
        <f t="shared" si="0"/>
        <v>8.5760159999999992</v>
      </c>
    </row>
    <row r="33" spans="1:5" x14ac:dyDescent="0.2">
      <c r="A33">
        <v>8.6999999999999993</v>
      </c>
      <c r="B33">
        <v>62</v>
      </c>
      <c r="C33">
        <v>38</v>
      </c>
      <c r="D33">
        <v>32</v>
      </c>
      <c r="E33" s="3">
        <f t="shared" si="0"/>
        <v>8.6651978955199986</v>
      </c>
    </row>
    <row r="34" spans="1:5" x14ac:dyDescent="0.2">
      <c r="A34">
        <v>8.77</v>
      </c>
      <c r="B34">
        <v>64</v>
      </c>
      <c r="C34">
        <v>36</v>
      </c>
      <c r="D34">
        <v>33</v>
      </c>
      <c r="E34" s="3">
        <f t="shared" ref="E34:E52" si="1" xml:space="preserve"> 0.000000004485*B34^5 -0.000001116*B34^4 + 0.00009604*B34^3 -0.003272*B34^2 + 0.07444*B34 + 6.12</f>
        <v>8.750716784639998</v>
      </c>
    </row>
    <row r="35" spans="1:5" x14ac:dyDescent="0.2">
      <c r="A35">
        <v>8.84</v>
      </c>
      <c r="B35">
        <v>66</v>
      </c>
      <c r="C35">
        <v>34</v>
      </c>
      <c r="D35">
        <v>34</v>
      </c>
      <c r="E35" s="3">
        <f t="shared" si="1"/>
        <v>8.8322300673599976</v>
      </c>
    </row>
    <row r="36" spans="1:5" x14ac:dyDescent="0.2">
      <c r="A36">
        <v>8.89</v>
      </c>
      <c r="B36">
        <v>68</v>
      </c>
      <c r="C36">
        <v>32</v>
      </c>
      <c r="D36">
        <v>35</v>
      </c>
      <c r="E36" s="3">
        <f t="shared" si="1"/>
        <v>8.9095177164800035</v>
      </c>
    </row>
    <row r="37" spans="1:5" x14ac:dyDescent="0.2">
      <c r="A37">
        <v>8.93</v>
      </c>
      <c r="B37">
        <v>70</v>
      </c>
      <c r="C37">
        <v>30</v>
      </c>
      <c r="D37">
        <v>36</v>
      </c>
      <c r="E37" s="3">
        <f t="shared" si="1"/>
        <v>8.9824994999999959</v>
      </c>
    </row>
    <row r="38" spans="1:5" x14ac:dyDescent="0.2">
      <c r="A38">
        <v>9</v>
      </c>
      <c r="B38">
        <v>72</v>
      </c>
      <c r="C38">
        <v>28</v>
      </c>
      <c r="D38">
        <v>37</v>
      </c>
      <c r="E38" s="3">
        <f t="shared" si="1"/>
        <v>9.0512522035199972</v>
      </c>
    </row>
    <row r="39" spans="1:5" x14ac:dyDescent="0.2">
      <c r="A39">
        <v>9.07</v>
      </c>
      <c r="B39">
        <v>74</v>
      </c>
      <c r="C39">
        <v>26</v>
      </c>
      <c r="D39">
        <v>38</v>
      </c>
      <c r="E39" s="3">
        <f t="shared" si="1"/>
        <v>9.116026852640001</v>
      </c>
    </row>
    <row r="40" spans="1:5" x14ac:dyDescent="0.2">
      <c r="A40">
        <v>9.14</v>
      </c>
      <c r="B40">
        <v>76</v>
      </c>
      <c r="C40">
        <v>24</v>
      </c>
      <c r="D40">
        <v>39</v>
      </c>
      <c r="E40" s="3">
        <f t="shared" si="1"/>
        <v>9.1772659353599995</v>
      </c>
    </row>
    <row r="41" spans="1:5" x14ac:dyDescent="0.2">
      <c r="A41">
        <v>9.2100000000000009</v>
      </c>
      <c r="B41">
        <v>78</v>
      </c>
      <c r="C41">
        <v>22</v>
      </c>
      <c r="D41">
        <v>40</v>
      </c>
      <c r="E41" s="3">
        <f t="shared" si="1"/>
        <v>9.2356206244799992</v>
      </c>
    </row>
    <row r="42" spans="1:5" x14ac:dyDescent="0.2">
      <c r="A42">
        <v>9.26</v>
      </c>
      <c r="B42">
        <v>80</v>
      </c>
      <c r="C42">
        <v>20</v>
      </c>
      <c r="D42">
        <v>41</v>
      </c>
      <c r="E42" s="3">
        <f t="shared" si="1"/>
        <v>9.2919680000000024</v>
      </c>
    </row>
    <row r="43" spans="1:5" x14ac:dyDescent="0.2">
      <c r="A43">
        <v>9.3000000000000007</v>
      </c>
      <c r="B43">
        <v>82</v>
      </c>
      <c r="C43">
        <v>18</v>
      </c>
      <c r="D43">
        <v>42</v>
      </c>
      <c r="E43" s="3">
        <f t="shared" si="1"/>
        <v>9.3474282715199948</v>
      </c>
    </row>
    <row r="44" spans="1:5" x14ac:dyDescent="0.2">
      <c r="A44">
        <v>9.3800000000000008</v>
      </c>
      <c r="B44">
        <v>84</v>
      </c>
      <c r="C44">
        <v>16</v>
      </c>
      <c r="D44">
        <v>43</v>
      </c>
      <c r="E44" s="3">
        <f t="shared" si="1"/>
        <v>9.4033820006399953</v>
      </c>
    </row>
    <row r="45" spans="1:5" x14ac:dyDescent="0.2">
      <c r="A45">
        <v>9.43</v>
      </c>
      <c r="B45">
        <v>86</v>
      </c>
      <c r="C45">
        <v>14</v>
      </c>
      <c r="D45">
        <v>44</v>
      </c>
      <c r="E45" s="3">
        <f t="shared" si="1"/>
        <v>9.4614873233600036</v>
      </c>
    </row>
    <row r="46" spans="1:5" x14ac:dyDescent="0.2">
      <c r="A46">
        <v>9.49</v>
      </c>
      <c r="B46">
        <v>88</v>
      </c>
      <c r="C46">
        <v>12</v>
      </c>
      <c r="D46">
        <v>45</v>
      </c>
      <c r="E46" s="3">
        <f t="shared" si="1"/>
        <v>9.523697172479995</v>
      </c>
    </row>
    <row r="47" spans="1:5" x14ac:dyDescent="0.2">
      <c r="A47">
        <v>9.59</v>
      </c>
      <c r="B47">
        <v>90</v>
      </c>
      <c r="C47">
        <v>10</v>
      </c>
      <c r="D47">
        <v>46</v>
      </c>
      <c r="E47" s="3">
        <f t="shared" si="1"/>
        <v>9.5922765000000041</v>
      </c>
    </row>
    <row r="48" spans="1:5" x14ac:dyDescent="0.2">
      <c r="A48">
        <v>9.68</v>
      </c>
      <c r="B48">
        <v>92</v>
      </c>
      <c r="C48">
        <v>8</v>
      </c>
      <c r="D48">
        <v>47</v>
      </c>
      <c r="E48" s="3">
        <f t="shared" si="1"/>
        <v>9.6698194995199991</v>
      </c>
    </row>
    <row r="49" spans="1:5" x14ac:dyDescent="0.2">
      <c r="A49">
        <v>9.74</v>
      </c>
      <c r="B49">
        <v>94</v>
      </c>
      <c r="C49">
        <v>6</v>
      </c>
      <c r="D49">
        <v>48</v>
      </c>
      <c r="E49" s="3">
        <f t="shared" si="1"/>
        <v>9.7592668286399942</v>
      </c>
    </row>
    <row r="50" spans="1:5" x14ac:dyDescent="0.2">
      <c r="A50">
        <v>9.82</v>
      </c>
      <c r="B50">
        <v>96</v>
      </c>
      <c r="C50">
        <v>4</v>
      </c>
      <c r="D50">
        <v>49</v>
      </c>
      <c r="E50" s="3">
        <f t="shared" si="1"/>
        <v>9.8639228313599965</v>
      </c>
    </row>
    <row r="51" spans="1:5" x14ac:dyDescent="0.2">
      <c r="A51">
        <v>9.92</v>
      </c>
      <c r="B51">
        <v>98</v>
      </c>
      <c r="C51">
        <v>2</v>
      </c>
      <c r="D51">
        <v>50</v>
      </c>
      <c r="E51" s="3">
        <f t="shared" si="1"/>
        <v>9.9874727604800064</v>
      </c>
    </row>
    <row r="52" spans="1:5" x14ac:dyDescent="0.2">
      <c r="A52">
        <v>10.06</v>
      </c>
      <c r="B52">
        <v>100</v>
      </c>
      <c r="C52">
        <v>0</v>
      </c>
      <c r="D52">
        <v>51</v>
      </c>
      <c r="E52" s="3">
        <f t="shared" si="1"/>
        <v>10.133999999999993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9" workbookViewId="0">
      <selection activeCell="R57" sqref="R57"/>
    </sheetView>
  </sheetViews>
  <sheetFormatPr defaultRowHeight="12.75" x14ac:dyDescent="0.2"/>
  <cols>
    <col min="2" max="3" width="11.5703125" bestFit="1" customWidth="1"/>
  </cols>
  <sheetData>
    <row r="1" spans="1:3" x14ac:dyDescent="0.2">
      <c r="A1" t="s">
        <v>78</v>
      </c>
      <c r="B1" t="s">
        <v>97</v>
      </c>
      <c r="C1" t="s">
        <v>99</v>
      </c>
    </row>
    <row r="2" spans="1:3" x14ac:dyDescent="0.2">
      <c r="A2" s="8">
        <v>1.97</v>
      </c>
      <c r="B2">
        <v>0</v>
      </c>
      <c r="C2">
        <f t="shared" ref="C2:C33" si="0">100-B2</f>
        <v>100</v>
      </c>
    </row>
    <row r="3" spans="1:3" x14ac:dyDescent="0.2">
      <c r="A3" s="8">
        <v>2.13</v>
      </c>
      <c r="B3">
        <v>2</v>
      </c>
      <c r="C3">
        <f t="shared" si="0"/>
        <v>98</v>
      </c>
    </row>
    <row r="4" spans="1:3" x14ac:dyDescent="0.2">
      <c r="A4" s="8">
        <v>2.17</v>
      </c>
      <c r="B4">
        <v>4</v>
      </c>
      <c r="C4">
        <f t="shared" si="0"/>
        <v>96</v>
      </c>
    </row>
    <row r="5" spans="1:3" x14ac:dyDescent="0.2">
      <c r="A5" s="8">
        <v>2.2400000000000002</v>
      </c>
      <c r="B5">
        <v>6</v>
      </c>
      <c r="C5">
        <f t="shared" si="0"/>
        <v>94</v>
      </c>
    </row>
    <row r="6" spans="1:3" x14ac:dyDescent="0.2">
      <c r="A6" s="8">
        <v>2.35</v>
      </c>
      <c r="B6">
        <v>8</v>
      </c>
      <c r="C6">
        <f t="shared" si="0"/>
        <v>92</v>
      </c>
    </row>
    <row r="7" spans="1:3" x14ac:dyDescent="0.2">
      <c r="A7" s="8">
        <v>2.41</v>
      </c>
      <c r="B7">
        <v>10</v>
      </c>
      <c r="C7">
        <f t="shared" si="0"/>
        <v>90</v>
      </c>
    </row>
    <row r="8" spans="1:3" x14ac:dyDescent="0.2">
      <c r="A8" s="8">
        <v>2.48</v>
      </c>
      <c r="B8">
        <v>12</v>
      </c>
      <c r="C8">
        <f t="shared" si="0"/>
        <v>88</v>
      </c>
    </row>
    <row r="9" spans="1:3" x14ac:dyDescent="0.2">
      <c r="A9" s="8">
        <v>2.5499999999999998</v>
      </c>
      <c r="B9">
        <v>14</v>
      </c>
      <c r="C9">
        <f t="shared" si="0"/>
        <v>86</v>
      </c>
    </row>
    <row r="10" spans="1:3" x14ac:dyDescent="0.2">
      <c r="A10" s="8">
        <v>2.62</v>
      </c>
      <c r="B10">
        <v>16</v>
      </c>
      <c r="C10">
        <f t="shared" si="0"/>
        <v>84</v>
      </c>
    </row>
    <row r="11" spans="1:3" x14ac:dyDescent="0.2">
      <c r="A11" s="8">
        <v>2.7</v>
      </c>
      <c r="B11">
        <v>18</v>
      </c>
      <c r="C11">
        <f t="shared" si="0"/>
        <v>82</v>
      </c>
    </row>
    <row r="12" spans="1:3" x14ac:dyDescent="0.2">
      <c r="A12" s="8">
        <v>2.79</v>
      </c>
      <c r="B12">
        <v>20</v>
      </c>
      <c r="C12">
        <f t="shared" si="0"/>
        <v>80</v>
      </c>
    </row>
    <row r="13" spans="1:3" x14ac:dyDescent="0.2">
      <c r="A13" s="8">
        <v>2.88</v>
      </c>
      <c r="B13">
        <v>22</v>
      </c>
      <c r="C13">
        <f t="shared" si="0"/>
        <v>78</v>
      </c>
    </row>
    <row r="14" spans="1:3" x14ac:dyDescent="0.2">
      <c r="A14" s="8">
        <v>2.96</v>
      </c>
      <c r="B14">
        <v>24</v>
      </c>
      <c r="C14">
        <f t="shared" si="0"/>
        <v>76</v>
      </c>
    </row>
    <row r="15" spans="1:3" x14ac:dyDescent="0.2">
      <c r="A15" s="8">
        <v>3.06</v>
      </c>
      <c r="B15">
        <v>26</v>
      </c>
      <c r="C15">
        <f t="shared" si="0"/>
        <v>74</v>
      </c>
    </row>
    <row r="16" spans="1:3" x14ac:dyDescent="0.2">
      <c r="A16" s="8">
        <v>3.16</v>
      </c>
      <c r="B16">
        <v>28</v>
      </c>
      <c r="C16">
        <f t="shared" si="0"/>
        <v>72</v>
      </c>
    </row>
    <row r="17" spans="1:3" x14ac:dyDescent="0.2">
      <c r="A17" s="8">
        <v>3.27</v>
      </c>
      <c r="B17">
        <v>30</v>
      </c>
      <c r="C17">
        <f t="shared" si="0"/>
        <v>70</v>
      </c>
    </row>
    <row r="18" spans="1:3" x14ac:dyDescent="0.2">
      <c r="A18" s="8">
        <v>3.41</v>
      </c>
      <c r="B18">
        <v>32</v>
      </c>
      <c r="C18">
        <f t="shared" si="0"/>
        <v>68</v>
      </c>
    </row>
    <row r="19" spans="1:3" x14ac:dyDescent="0.2">
      <c r="A19" s="8">
        <v>3.52</v>
      </c>
      <c r="B19">
        <v>34</v>
      </c>
      <c r="C19">
        <f t="shared" si="0"/>
        <v>66</v>
      </c>
    </row>
    <row r="20" spans="1:3" x14ac:dyDescent="0.2">
      <c r="A20" s="8">
        <v>3.68</v>
      </c>
      <c r="B20">
        <v>36</v>
      </c>
      <c r="C20">
        <f t="shared" si="0"/>
        <v>64</v>
      </c>
    </row>
    <row r="21" spans="1:3" x14ac:dyDescent="0.2">
      <c r="A21" s="8">
        <v>3.82</v>
      </c>
      <c r="B21">
        <v>38</v>
      </c>
      <c r="C21">
        <f t="shared" si="0"/>
        <v>62</v>
      </c>
    </row>
    <row r="22" spans="1:3" x14ac:dyDescent="0.2">
      <c r="A22" s="8">
        <v>3.93</v>
      </c>
      <c r="B22">
        <v>40</v>
      </c>
      <c r="C22">
        <f t="shared" si="0"/>
        <v>60</v>
      </c>
    </row>
    <row r="23" spans="1:3" x14ac:dyDescent="0.2">
      <c r="A23" s="8">
        <v>4.12</v>
      </c>
      <c r="B23">
        <v>42</v>
      </c>
      <c r="C23">
        <f t="shared" si="0"/>
        <v>58</v>
      </c>
    </row>
    <row r="24" spans="1:3" x14ac:dyDescent="0.2">
      <c r="A24" s="8">
        <v>4.25</v>
      </c>
      <c r="B24">
        <v>44</v>
      </c>
      <c r="C24">
        <f t="shared" si="0"/>
        <v>56</v>
      </c>
    </row>
    <row r="25" spans="1:3" x14ac:dyDescent="0.2">
      <c r="A25" s="8">
        <v>4.4400000000000004</v>
      </c>
      <c r="B25">
        <v>46</v>
      </c>
      <c r="C25">
        <f t="shared" si="0"/>
        <v>54</v>
      </c>
    </row>
    <row r="26" spans="1:3" x14ac:dyDescent="0.2">
      <c r="A26" s="8">
        <v>4.6100000000000003</v>
      </c>
      <c r="B26">
        <v>48</v>
      </c>
      <c r="C26">
        <f t="shared" si="0"/>
        <v>52</v>
      </c>
    </row>
    <row r="27" spans="1:3" x14ac:dyDescent="0.2">
      <c r="A27" s="8">
        <v>4.8499999999999996</v>
      </c>
      <c r="B27">
        <v>50</v>
      </c>
      <c r="C27">
        <f t="shared" si="0"/>
        <v>50</v>
      </c>
    </row>
    <row r="28" spans="1:3" x14ac:dyDescent="0.2">
      <c r="A28" s="8">
        <v>5.0599999999999996</v>
      </c>
      <c r="B28">
        <v>52</v>
      </c>
      <c r="C28">
        <f t="shared" si="0"/>
        <v>48</v>
      </c>
    </row>
    <row r="29" spans="1:3" x14ac:dyDescent="0.2">
      <c r="A29" s="8">
        <v>5.27</v>
      </c>
      <c r="B29">
        <v>54</v>
      </c>
      <c r="C29">
        <f t="shared" si="0"/>
        <v>46</v>
      </c>
    </row>
    <row r="30" spans="1:3" x14ac:dyDescent="0.2">
      <c r="A30" s="8">
        <v>5.51</v>
      </c>
      <c r="B30">
        <v>56</v>
      </c>
      <c r="C30">
        <f t="shared" si="0"/>
        <v>44</v>
      </c>
    </row>
    <row r="31" spans="1:3" x14ac:dyDescent="0.2">
      <c r="A31" s="8">
        <v>5.79</v>
      </c>
      <c r="B31">
        <v>58</v>
      </c>
      <c r="C31">
        <f t="shared" si="0"/>
        <v>42</v>
      </c>
    </row>
    <row r="32" spans="1:3" x14ac:dyDescent="0.2">
      <c r="A32" s="8">
        <v>6.13</v>
      </c>
      <c r="B32">
        <v>60</v>
      </c>
      <c r="C32">
        <f t="shared" si="0"/>
        <v>40</v>
      </c>
    </row>
    <row r="33" spans="1:3" x14ac:dyDescent="0.2">
      <c r="A33" s="8">
        <v>6.44</v>
      </c>
      <c r="B33">
        <v>62</v>
      </c>
      <c r="C33">
        <f t="shared" si="0"/>
        <v>38</v>
      </c>
    </row>
    <row r="34" spans="1:3" x14ac:dyDescent="0.2">
      <c r="A34" s="8">
        <v>6.71</v>
      </c>
      <c r="B34">
        <v>64</v>
      </c>
      <c r="C34">
        <f t="shared" ref="C34:C52" si="1">100-B34</f>
        <v>36</v>
      </c>
    </row>
    <row r="35" spans="1:3" x14ac:dyDescent="0.2">
      <c r="A35" s="8">
        <v>6.95</v>
      </c>
      <c r="B35">
        <v>66</v>
      </c>
      <c r="C35">
        <f t="shared" si="1"/>
        <v>34</v>
      </c>
    </row>
    <row r="36" spans="1:3" x14ac:dyDescent="0.2">
      <c r="A36" s="8">
        <v>7.17</v>
      </c>
      <c r="B36">
        <v>68</v>
      </c>
      <c r="C36">
        <f t="shared" si="1"/>
        <v>32</v>
      </c>
    </row>
    <row r="37" spans="1:3" x14ac:dyDescent="0.2">
      <c r="A37" s="8">
        <v>7.39</v>
      </c>
      <c r="B37">
        <v>70</v>
      </c>
      <c r="C37">
        <f t="shared" si="1"/>
        <v>30</v>
      </c>
    </row>
    <row r="38" spans="1:3" x14ac:dyDescent="0.2">
      <c r="A38" s="8">
        <v>7.64</v>
      </c>
      <c r="B38">
        <v>72</v>
      </c>
      <c r="C38">
        <f t="shared" si="1"/>
        <v>28</v>
      </c>
    </row>
    <row r="39" spans="1:3" x14ac:dyDescent="0.2">
      <c r="A39" s="8">
        <v>7.9</v>
      </c>
      <c r="B39">
        <v>74</v>
      </c>
      <c r="C39">
        <f t="shared" si="1"/>
        <v>26</v>
      </c>
    </row>
    <row r="40" spans="1:3" x14ac:dyDescent="0.2">
      <c r="A40" s="8">
        <v>8.18</v>
      </c>
      <c r="B40">
        <v>76</v>
      </c>
      <c r="C40">
        <f t="shared" si="1"/>
        <v>24</v>
      </c>
    </row>
    <row r="41" spans="1:3" x14ac:dyDescent="0.2">
      <c r="A41" s="8">
        <v>8.42</v>
      </c>
      <c r="B41">
        <v>78</v>
      </c>
      <c r="C41">
        <f t="shared" si="1"/>
        <v>22</v>
      </c>
    </row>
    <row r="42" spans="1:3" x14ac:dyDescent="0.2">
      <c r="A42" s="8">
        <v>8.6199999999999992</v>
      </c>
      <c r="B42">
        <v>80</v>
      </c>
      <c r="C42">
        <f t="shared" si="1"/>
        <v>20</v>
      </c>
    </row>
    <row r="43" spans="1:3" x14ac:dyDescent="0.2">
      <c r="A43" s="8">
        <v>8.83</v>
      </c>
      <c r="B43">
        <v>82</v>
      </c>
      <c r="C43">
        <f t="shared" si="1"/>
        <v>18</v>
      </c>
    </row>
    <row r="44" spans="1:3" x14ac:dyDescent="0.2">
      <c r="A44" s="8">
        <v>8.98</v>
      </c>
      <c r="B44">
        <v>84</v>
      </c>
      <c r="C44">
        <f t="shared" si="1"/>
        <v>16</v>
      </c>
    </row>
    <row r="45" spans="1:3" x14ac:dyDescent="0.2">
      <c r="A45" s="8">
        <v>9.1300000000000008</v>
      </c>
      <c r="B45">
        <v>86</v>
      </c>
      <c r="C45">
        <f t="shared" si="1"/>
        <v>14</v>
      </c>
    </row>
    <row r="46" spans="1:3" x14ac:dyDescent="0.2">
      <c r="A46" s="8">
        <v>9.25</v>
      </c>
      <c r="B46">
        <v>88</v>
      </c>
      <c r="C46">
        <f t="shared" si="1"/>
        <v>12</v>
      </c>
    </row>
    <row r="47" spans="1:3" x14ac:dyDescent="0.2">
      <c r="A47" s="8">
        <v>9.39</v>
      </c>
      <c r="B47">
        <v>90</v>
      </c>
      <c r="C47">
        <f t="shared" si="1"/>
        <v>10</v>
      </c>
    </row>
    <row r="48" spans="1:3" x14ac:dyDescent="0.2">
      <c r="A48" s="8">
        <v>9.59</v>
      </c>
      <c r="B48">
        <v>92</v>
      </c>
      <c r="C48">
        <f t="shared" si="1"/>
        <v>8</v>
      </c>
    </row>
    <row r="49" spans="1:3" x14ac:dyDescent="0.2">
      <c r="A49" s="8">
        <v>9.75</v>
      </c>
      <c r="B49">
        <v>94</v>
      </c>
      <c r="C49">
        <f t="shared" si="1"/>
        <v>6</v>
      </c>
    </row>
    <row r="50" spans="1:3" x14ac:dyDescent="0.2">
      <c r="A50" s="8">
        <v>9.9499999999999993</v>
      </c>
      <c r="B50">
        <v>96</v>
      </c>
      <c r="C50">
        <f t="shared" si="1"/>
        <v>4</v>
      </c>
    </row>
    <row r="51" spans="1:3" x14ac:dyDescent="0.2">
      <c r="A51" s="8">
        <v>10.23</v>
      </c>
      <c r="B51">
        <v>98</v>
      </c>
      <c r="C51">
        <f t="shared" si="1"/>
        <v>2</v>
      </c>
    </row>
    <row r="52" spans="1:3" x14ac:dyDescent="0.2">
      <c r="A52" s="8">
        <v>10.84</v>
      </c>
      <c r="B52">
        <v>100</v>
      </c>
      <c r="C52">
        <f t="shared" si="1"/>
        <v>0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13" workbookViewId="0">
      <selection activeCell="E48" sqref="E48"/>
    </sheetView>
  </sheetViews>
  <sheetFormatPr defaultRowHeight="12.75" x14ac:dyDescent="0.2"/>
  <cols>
    <col min="2" max="3" width="11.5703125" bestFit="1" customWidth="1"/>
  </cols>
  <sheetData>
    <row r="1" spans="1:3" x14ac:dyDescent="0.2">
      <c r="A1" t="s">
        <v>78</v>
      </c>
      <c r="B1" t="s">
        <v>77</v>
      </c>
      <c r="C1" t="s">
        <v>76</v>
      </c>
    </row>
    <row r="2" spans="1:3" x14ac:dyDescent="0.2">
      <c r="A2">
        <v>2.1800000000000002</v>
      </c>
      <c r="B2">
        <f t="shared" ref="B2:B33" si="0">100-C2</f>
        <v>0</v>
      </c>
      <c r="C2">
        <v>100</v>
      </c>
    </row>
    <row r="3" spans="1:3" x14ac:dyDescent="0.2">
      <c r="A3">
        <v>2.25</v>
      </c>
      <c r="B3">
        <f t="shared" si="0"/>
        <v>2</v>
      </c>
      <c r="C3">
        <v>98</v>
      </c>
    </row>
    <row r="4" spans="1:3" x14ac:dyDescent="0.2">
      <c r="A4">
        <v>2.2999999999999998</v>
      </c>
      <c r="B4">
        <f t="shared" si="0"/>
        <v>4</v>
      </c>
      <c r="C4">
        <v>96</v>
      </c>
    </row>
    <row r="5" spans="1:3" x14ac:dyDescent="0.2">
      <c r="A5">
        <v>2.33</v>
      </c>
      <c r="B5">
        <f t="shared" si="0"/>
        <v>6</v>
      </c>
      <c r="C5">
        <v>94</v>
      </c>
    </row>
    <row r="6" spans="1:3" x14ac:dyDescent="0.2">
      <c r="A6">
        <v>2.39</v>
      </c>
      <c r="B6">
        <f t="shared" si="0"/>
        <v>8</v>
      </c>
      <c r="C6">
        <v>92</v>
      </c>
    </row>
    <row r="7" spans="1:3" x14ac:dyDescent="0.2">
      <c r="A7">
        <v>2.4300000000000002</v>
      </c>
      <c r="B7">
        <f t="shared" si="0"/>
        <v>10</v>
      </c>
      <c r="C7">
        <v>90</v>
      </c>
    </row>
    <row r="8" spans="1:3" x14ac:dyDescent="0.2">
      <c r="A8">
        <v>2.46</v>
      </c>
      <c r="B8">
        <f t="shared" si="0"/>
        <v>12</v>
      </c>
      <c r="C8">
        <v>88</v>
      </c>
    </row>
    <row r="9" spans="1:3" x14ac:dyDescent="0.2">
      <c r="A9">
        <v>2.54</v>
      </c>
      <c r="B9">
        <f t="shared" si="0"/>
        <v>14</v>
      </c>
      <c r="C9">
        <v>86</v>
      </c>
    </row>
    <row r="10" spans="1:3" x14ac:dyDescent="0.2">
      <c r="A10">
        <v>2.6</v>
      </c>
      <c r="B10">
        <f t="shared" si="0"/>
        <v>16</v>
      </c>
      <c r="C10">
        <v>84</v>
      </c>
    </row>
    <row r="11" spans="1:3" x14ac:dyDescent="0.2">
      <c r="A11">
        <v>2.65</v>
      </c>
      <c r="B11">
        <f t="shared" si="0"/>
        <v>18</v>
      </c>
      <c r="C11">
        <v>82</v>
      </c>
    </row>
    <row r="12" spans="1:3" x14ac:dyDescent="0.2">
      <c r="A12">
        <v>2.7</v>
      </c>
      <c r="B12">
        <f t="shared" si="0"/>
        <v>20</v>
      </c>
      <c r="C12">
        <v>80</v>
      </c>
    </row>
    <row r="13" spans="1:3" x14ac:dyDescent="0.2">
      <c r="A13">
        <v>2.74</v>
      </c>
      <c r="B13">
        <f t="shared" si="0"/>
        <v>22</v>
      </c>
      <c r="C13">
        <v>78</v>
      </c>
    </row>
    <row r="14" spans="1:3" x14ac:dyDescent="0.2">
      <c r="A14">
        <v>2.79</v>
      </c>
      <c r="B14">
        <f t="shared" si="0"/>
        <v>24</v>
      </c>
      <c r="C14">
        <v>76</v>
      </c>
    </row>
    <row r="15" spans="1:3" x14ac:dyDescent="0.2">
      <c r="A15">
        <v>2.84</v>
      </c>
      <c r="B15">
        <f t="shared" si="0"/>
        <v>26</v>
      </c>
      <c r="C15">
        <v>74</v>
      </c>
    </row>
    <row r="16" spans="1:3" x14ac:dyDescent="0.2">
      <c r="A16">
        <v>2.89</v>
      </c>
      <c r="B16">
        <f t="shared" si="0"/>
        <v>28</v>
      </c>
      <c r="C16">
        <v>72</v>
      </c>
    </row>
    <row r="17" spans="1:3" x14ac:dyDescent="0.2">
      <c r="A17">
        <v>2.98</v>
      </c>
      <c r="B17">
        <f t="shared" si="0"/>
        <v>30</v>
      </c>
      <c r="C17">
        <v>70</v>
      </c>
    </row>
    <row r="18" spans="1:3" x14ac:dyDescent="0.2">
      <c r="A18">
        <v>3.01</v>
      </c>
      <c r="B18">
        <f t="shared" si="0"/>
        <v>32</v>
      </c>
      <c r="C18">
        <v>68</v>
      </c>
    </row>
    <row r="19" spans="1:3" x14ac:dyDescent="0.2">
      <c r="A19">
        <v>3.06</v>
      </c>
      <c r="B19">
        <f t="shared" si="0"/>
        <v>34</v>
      </c>
      <c r="C19">
        <v>66</v>
      </c>
    </row>
    <row r="20" spans="1:3" x14ac:dyDescent="0.2">
      <c r="A20">
        <v>3.12</v>
      </c>
      <c r="B20">
        <f t="shared" si="0"/>
        <v>36</v>
      </c>
      <c r="C20">
        <v>64</v>
      </c>
    </row>
    <row r="21" spans="1:3" x14ac:dyDescent="0.2">
      <c r="A21">
        <v>3.19</v>
      </c>
      <c r="B21">
        <f t="shared" si="0"/>
        <v>38</v>
      </c>
      <c r="C21">
        <v>62</v>
      </c>
    </row>
    <row r="22" spans="1:3" x14ac:dyDescent="0.2">
      <c r="A22">
        <v>3.26</v>
      </c>
      <c r="B22">
        <f t="shared" si="0"/>
        <v>40</v>
      </c>
      <c r="C22">
        <v>60</v>
      </c>
    </row>
    <row r="23" spans="1:3" x14ac:dyDescent="0.2">
      <c r="A23">
        <v>3.4</v>
      </c>
      <c r="B23">
        <f t="shared" si="0"/>
        <v>42</v>
      </c>
      <c r="C23">
        <v>58</v>
      </c>
    </row>
    <row r="24" spans="1:3" x14ac:dyDescent="0.2">
      <c r="A24">
        <v>3.45</v>
      </c>
      <c r="B24">
        <f t="shared" si="0"/>
        <v>44</v>
      </c>
      <c r="C24">
        <v>56</v>
      </c>
    </row>
    <row r="25" spans="1:3" x14ac:dyDescent="0.2">
      <c r="A25">
        <v>3.57</v>
      </c>
      <c r="B25">
        <f t="shared" si="0"/>
        <v>46</v>
      </c>
      <c r="C25">
        <v>54</v>
      </c>
    </row>
    <row r="26" spans="1:3" x14ac:dyDescent="0.2">
      <c r="A26">
        <v>3.61</v>
      </c>
      <c r="B26">
        <f t="shared" si="0"/>
        <v>48</v>
      </c>
      <c r="C26">
        <v>52</v>
      </c>
    </row>
    <row r="27" spans="1:3" x14ac:dyDescent="0.2">
      <c r="A27">
        <v>3.8</v>
      </c>
      <c r="B27">
        <f t="shared" si="0"/>
        <v>50</v>
      </c>
      <c r="C27">
        <v>50</v>
      </c>
    </row>
    <row r="28" spans="1:3" x14ac:dyDescent="0.2">
      <c r="A28">
        <v>3.88</v>
      </c>
      <c r="B28">
        <f t="shared" si="0"/>
        <v>52</v>
      </c>
      <c r="C28">
        <v>48</v>
      </c>
    </row>
    <row r="29" spans="1:3" x14ac:dyDescent="0.2">
      <c r="A29">
        <v>4</v>
      </c>
      <c r="B29">
        <f t="shared" si="0"/>
        <v>54</v>
      </c>
      <c r="C29">
        <v>46</v>
      </c>
    </row>
    <row r="30" spans="1:3" x14ac:dyDescent="0.2">
      <c r="A30">
        <v>4.12</v>
      </c>
      <c r="B30">
        <f t="shared" si="0"/>
        <v>56</v>
      </c>
      <c r="C30">
        <v>44</v>
      </c>
    </row>
    <row r="31" spans="1:3" x14ac:dyDescent="0.2">
      <c r="A31">
        <v>4.29</v>
      </c>
      <c r="B31">
        <f t="shared" si="0"/>
        <v>58</v>
      </c>
      <c r="C31">
        <v>42</v>
      </c>
    </row>
    <row r="32" spans="1:3" x14ac:dyDescent="0.2">
      <c r="A32">
        <v>4.45</v>
      </c>
      <c r="B32">
        <f t="shared" si="0"/>
        <v>60</v>
      </c>
      <c r="C32">
        <v>40</v>
      </c>
    </row>
    <row r="33" spans="1:3" x14ac:dyDescent="0.2">
      <c r="A33">
        <v>4.62</v>
      </c>
      <c r="B33">
        <f t="shared" si="0"/>
        <v>62</v>
      </c>
      <c r="C33">
        <v>38</v>
      </c>
    </row>
    <row r="34" spans="1:3" x14ac:dyDescent="0.2">
      <c r="A34">
        <v>4.8</v>
      </c>
      <c r="B34">
        <f t="shared" ref="B34:B52" si="1">100-C34</f>
        <v>64</v>
      </c>
      <c r="C34">
        <v>36</v>
      </c>
    </row>
    <row r="35" spans="1:3" x14ac:dyDescent="0.2">
      <c r="A35">
        <v>5</v>
      </c>
      <c r="B35">
        <f t="shared" si="1"/>
        <v>66</v>
      </c>
      <c r="C35">
        <v>34</v>
      </c>
    </row>
    <row r="36" spans="1:3" x14ac:dyDescent="0.2">
      <c r="A36">
        <v>5.2</v>
      </c>
      <c r="B36">
        <f t="shared" si="1"/>
        <v>68</v>
      </c>
      <c r="C36">
        <v>32</v>
      </c>
    </row>
    <row r="37" spans="1:3" x14ac:dyDescent="0.2">
      <c r="A37">
        <v>5.48</v>
      </c>
      <c r="B37">
        <f t="shared" si="1"/>
        <v>70</v>
      </c>
      <c r="C37">
        <v>30</v>
      </c>
    </row>
    <row r="38" spans="1:3" x14ac:dyDescent="0.2">
      <c r="A38">
        <v>5.69</v>
      </c>
      <c r="B38">
        <f t="shared" si="1"/>
        <v>72</v>
      </c>
      <c r="C38">
        <v>28</v>
      </c>
    </row>
    <row r="39" spans="1:3" x14ac:dyDescent="0.2">
      <c r="A39">
        <v>5.9</v>
      </c>
      <c r="B39">
        <f t="shared" si="1"/>
        <v>74</v>
      </c>
      <c r="C39">
        <v>26</v>
      </c>
    </row>
    <row r="40" spans="1:3" x14ac:dyDescent="0.2">
      <c r="A40">
        <v>6.16</v>
      </c>
      <c r="B40">
        <f t="shared" si="1"/>
        <v>76</v>
      </c>
      <c r="C40">
        <v>24</v>
      </c>
    </row>
    <row r="41" spans="1:3" x14ac:dyDescent="0.2">
      <c r="A41">
        <v>6.29</v>
      </c>
      <c r="B41">
        <f t="shared" si="1"/>
        <v>78</v>
      </c>
      <c r="C41">
        <v>22</v>
      </c>
    </row>
    <row r="42" spans="1:3" x14ac:dyDescent="0.2">
      <c r="A42">
        <v>6.51</v>
      </c>
      <c r="B42">
        <f t="shared" si="1"/>
        <v>80</v>
      </c>
      <c r="C42">
        <v>20</v>
      </c>
    </row>
    <row r="43" spans="1:3" x14ac:dyDescent="0.2">
      <c r="A43">
        <v>6.62</v>
      </c>
      <c r="B43">
        <f t="shared" si="1"/>
        <v>82</v>
      </c>
      <c r="C43">
        <v>18</v>
      </c>
    </row>
    <row r="44" spans="1:3" x14ac:dyDescent="0.2">
      <c r="A44">
        <v>6.75</v>
      </c>
      <c r="B44">
        <f t="shared" si="1"/>
        <v>84</v>
      </c>
      <c r="C44">
        <v>16</v>
      </c>
    </row>
    <row r="45" spans="1:3" x14ac:dyDescent="0.2">
      <c r="A45">
        <v>6.89</v>
      </c>
      <c r="B45">
        <f t="shared" si="1"/>
        <v>86</v>
      </c>
      <c r="C45">
        <v>14</v>
      </c>
    </row>
    <row r="46" spans="1:3" x14ac:dyDescent="0.2">
      <c r="A46">
        <v>7</v>
      </c>
      <c r="B46">
        <f t="shared" si="1"/>
        <v>88</v>
      </c>
      <c r="C46">
        <v>12</v>
      </c>
    </row>
    <row r="47" spans="1:3" x14ac:dyDescent="0.2">
      <c r="A47">
        <v>7.16</v>
      </c>
      <c r="B47">
        <f t="shared" si="1"/>
        <v>90</v>
      </c>
      <c r="C47">
        <v>10</v>
      </c>
    </row>
    <row r="48" spans="1:3" x14ac:dyDescent="0.2">
      <c r="A48">
        <v>7.32</v>
      </c>
      <c r="B48">
        <f t="shared" si="1"/>
        <v>92</v>
      </c>
      <c r="C48">
        <v>8</v>
      </c>
    </row>
    <row r="49" spans="1:3" x14ac:dyDescent="0.2">
      <c r="A49">
        <v>7.49</v>
      </c>
      <c r="B49">
        <f t="shared" si="1"/>
        <v>94</v>
      </c>
      <c r="C49">
        <v>6</v>
      </c>
    </row>
    <row r="50" spans="1:3" x14ac:dyDescent="0.2">
      <c r="A50">
        <v>7.71</v>
      </c>
      <c r="B50">
        <f t="shared" si="1"/>
        <v>96</v>
      </c>
      <c r="C50">
        <v>4</v>
      </c>
    </row>
    <row r="51" spans="1:3" x14ac:dyDescent="0.2">
      <c r="A51">
        <v>8.1199999999999992</v>
      </c>
      <c r="B51">
        <f t="shared" si="1"/>
        <v>98</v>
      </c>
      <c r="C51">
        <v>2</v>
      </c>
    </row>
    <row r="52" spans="1:3" x14ac:dyDescent="0.2">
      <c r="A52">
        <v>9.27</v>
      </c>
      <c r="B52">
        <f t="shared" si="1"/>
        <v>100</v>
      </c>
      <c r="C52">
        <v>0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C1" workbookViewId="0">
      <selection activeCell="C1" sqref="C1:G48"/>
    </sheetView>
  </sheetViews>
  <sheetFormatPr defaultRowHeight="12.75" x14ac:dyDescent="0.2"/>
  <cols>
    <col min="2" max="2" width="12" bestFit="1" customWidth="1"/>
    <col min="3" max="3" width="11.5703125" bestFit="1" customWidth="1"/>
    <col min="5" max="5" width="12" bestFit="1" customWidth="1"/>
    <col min="6" max="6" width="11.5703125" bestFit="1" customWidth="1"/>
  </cols>
  <sheetData>
    <row r="1" spans="1:6" x14ac:dyDescent="0.2">
      <c r="A1" t="s">
        <v>78</v>
      </c>
      <c r="B1" t="s">
        <v>79</v>
      </c>
      <c r="C1" t="s">
        <v>76</v>
      </c>
      <c r="D1" t="s">
        <v>78</v>
      </c>
      <c r="E1" t="s">
        <v>79</v>
      </c>
      <c r="F1" t="s">
        <v>76</v>
      </c>
    </row>
    <row r="2" spans="1:6" x14ac:dyDescent="0.2">
      <c r="A2">
        <v>2.0299999999999998</v>
      </c>
      <c r="B2">
        <v>0</v>
      </c>
      <c r="C2">
        <v>100</v>
      </c>
      <c r="D2">
        <v>2.34</v>
      </c>
      <c r="E2">
        <v>0</v>
      </c>
      <c r="F2">
        <v>100</v>
      </c>
    </row>
    <row r="3" spans="1:6" x14ac:dyDescent="0.2">
      <c r="A3">
        <v>2.06</v>
      </c>
      <c r="B3">
        <v>2</v>
      </c>
      <c r="C3">
        <v>98</v>
      </c>
      <c r="D3">
        <v>2.42</v>
      </c>
      <c r="E3">
        <v>2</v>
      </c>
      <c r="F3">
        <v>98</v>
      </c>
    </row>
    <row r="4" spans="1:6" x14ac:dyDescent="0.2">
      <c r="A4">
        <v>2.15</v>
      </c>
      <c r="B4">
        <v>4</v>
      </c>
      <c r="C4">
        <v>96</v>
      </c>
      <c r="D4">
        <v>2.46</v>
      </c>
      <c r="E4">
        <v>4</v>
      </c>
      <c r="F4">
        <v>96</v>
      </c>
    </row>
    <row r="5" spans="1:6" x14ac:dyDescent="0.2">
      <c r="A5">
        <v>2.25</v>
      </c>
      <c r="B5">
        <v>6</v>
      </c>
      <c r="C5">
        <v>94</v>
      </c>
      <c r="D5">
        <v>2.5499999999999998</v>
      </c>
      <c r="E5">
        <v>6</v>
      </c>
      <c r="F5">
        <v>94</v>
      </c>
    </row>
    <row r="6" spans="1:6" x14ac:dyDescent="0.2">
      <c r="A6">
        <v>2.36</v>
      </c>
      <c r="B6">
        <v>8</v>
      </c>
      <c r="C6">
        <v>92</v>
      </c>
      <c r="D6">
        <v>2.64</v>
      </c>
      <c r="E6">
        <v>8</v>
      </c>
      <c r="F6">
        <v>92</v>
      </c>
    </row>
    <row r="7" spans="1:6" x14ac:dyDescent="0.2">
      <c r="A7">
        <v>2.4700000000000002</v>
      </c>
      <c r="B7">
        <v>10</v>
      </c>
      <c r="C7">
        <v>90</v>
      </c>
      <c r="D7">
        <v>2.72</v>
      </c>
      <c r="E7">
        <v>10</v>
      </c>
      <c r="F7">
        <v>90</v>
      </c>
    </row>
    <row r="8" spans="1:6" x14ac:dyDescent="0.2">
      <c r="A8">
        <v>2.57</v>
      </c>
      <c r="B8">
        <v>12</v>
      </c>
      <c r="C8">
        <v>88</v>
      </c>
      <c r="D8">
        <v>2.83</v>
      </c>
      <c r="E8">
        <v>12</v>
      </c>
      <c r="F8">
        <v>88</v>
      </c>
    </row>
    <row r="9" spans="1:6" x14ac:dyDescent="0.2">
      <c r="A9">
        <v>2.66</v>
      </c>
      <c r="B9">
        <v>14</v>
      </c>
      <c r="C9">
        <v>86</v>
      </c>
      <c r="D9">
        <v>2.9</v>
      </c>
      <c r="E9">
        <v>14</v>
      </c>
      <c r="F9">
        <v>86</v>
      </c>
    </row>
    <row r="10" spans="1:6" x14ac:dyDescent="0.2">
      <c r="A10">
        <v>2.75</v>
      </c>
      <c r="B10">
        <v>16</v>
      </c>
      <c r="C10">
        <v>84</v>
      </c>
      <c r="D10">
        <v>2.96</v>
      </c>
      <c r="E10">
        <v>16</v>
      </c>
      <c r="F10">
        <v>84</v>
      </c>
    </row>
    <row r="11" spans="1:6" x14ac:dyDescent="0.2">
      <c r="A11">
        <v>2.84</v>
      </c>
      <c r="B11">
        <v>18</v>
      </c>
      <c r="C11">
        <v>82</v>
      </c>
      <c r="D11">
        <v>3.04</v>
      </c>
      <c r="E11">
        <v>18</v>
      </c>
      <c r="F11">
        <v>82</v>
      </c>
    </row>
    <row r="12" spans="1:6" x14ac:dyDescent="0.2">
      <c r="A12">
        <v>2.92</v>
      </c>
      <c r="B12">
        <v>20</v>
      </c>
      <c r="C12">
        <v>80</v>
      </c>
      <c r="D12">
        <v>3.11</v>
      </c>
      <c r="E12">
        <v>20</v>
      </c>
      <c r="F12">
        <v>80</v>
      </c>
    </row>
    <row r="13" spans="1:6" x14ac:dyDescent="0.2">
      <c r="A13">
        <v>3.01</v>
      </c>
      <c r="B13">
        <v>22</v>
      </c>
      <c r="C13">
        <v>78</v>
      </c>
      <c r="D13">
        <v>3.18</v>
      </c>
      <c r="E13">
        <v>22</v>
      </c>
      <c r="F13">
        <v>78</v>
      </c>
    </row>
    <row r="14" spans="1:6" x14ac:dyDescent="0.2">
      <c r="A14">
        <v>3.11</v>
      </c>
      <c r="B14">
        <v>24</v>
      </c>
      <c r="C14">
        <v>76</v>
      </c>
      <c r="D14">
        <v>3.27</v>
      </c>
      <c r="E14">
        <v>24</v>
      </c>
      <c r="F14">
        <v>76</v>
      </c>
    </row>
    <row r="15" spans="1:6" x14ac:dyDescent="0.2">
      <c r="A15">
        <v>3.21</v>
      </c>
      <c r="B15">
        <v>26</v>
      </c>
      <c r="C15">
        <v>74</v>
      </c>
      <c r="D15">
        <v>3.32</v>
      </c>
      <c r="E15">
        <v>26</v>
      </c>
      <c r="F15">
        <v>74</v>
      </c>
    </row>
    <row r="16" spans="1:6" x14ac:dyDescent="0.2">
      <c r="A16">
        <v>3.3</v>
      </c>
      <c r="B16">
        <v>28</v>
      </c>
      <c r="C16">
        <v>72</v>
      </c>
      <c r="D16">
        <v>3.39</v>
      </c>
      <c r="E16">
        <v>28</v>
      </c>
      <c r="F16">
        <v>72</v>
      </c>
    </row>
    <row r="17" spans="1:6" x14ac:dyDescent="0.2">
      <c r="A17">
        <v>3.4</v>
      </c>
      <c r="B17">
        <v>30</v>
      </c>
      <c r="C17">
        <v>70</v>
      </c>
      <c r="D17">
        <v>3.51</v>
      </c>
      <c r="E17">
        <v>30</v>
      </c>
      <c r="F17">
        <v>70</v>
      </c>
    </row>
    <row r="18" spans="1:6" x14ac:dyDescent="0.2">
      <c r="A18">
        <v>3.49</v>
      </c>
      <c r="B18">
        <v>32</v>
      </c>
      <c r="C18">
        <v>68</v>
      </c>
      <c r="D18">
        <v>3.57</v>
      </c>
      <c r="E18">
        <v>32</v>
      </c>
      <c r="F18">
        <v>68</v>
      </c>
    </row>
    <row r="19" spans="1:6" x14ac:dyDescent="0.2">
      <c r="A19">
        <v>3.59</v>
      </c>
      <c r="B19">
        <v>34</v>
      </c>
      <c r="C19">
        <v>66</v>
      </c>
      <c r="D19">
        <v>3.64</v>
      </c>
      <c r="E19">
        <v>34</v>
      </c>
      <c r="F19">
        <v>66</v>
      </c>
    </row>
    <row r="20" spans="1:6" x14ac:dyDescent="0.2">
      <c r="A20">
        <v>3.68</v>
      </c>
      <c r="B20">
        <v>36</v>
      </c>
      <c r="C20">
        <v>64</v>
      </c>
      <c r="D20">
        <v>3.74</v>
      </c>
      <c r="E20">
        <v>36</v>
      </c>
      <c r="F20">
        <v>64</v>
      </c>
    </row>
    <row r="21" spans="1:6" x14ac:dyDescent="0.2">
      <c r="A21">
        <v>3.77</v>
      </c>
      <c r="B21">
        <v>38</v>
      </c>
      <c r="C21">
        <v>62</v>
      </c>
      <c r="D21">
        <v>3.81</v>
      </c>
      <c r="E21">
        <v>38</v>
      </c>
      <c r="F21">
        <v>62</v>
      </c>
    </row>
    <row r="22" spans="1:6" x14ac:dyDescent="0.2">
      <c r="A22">
        <v>3.86</v>
      </c>
      <c r="B22">
        <v>40</v>
      </c>
      <c r="C22">
        <v>60</v>
      </c>
      <c r="D22">
        <v>3.9</v>
      </c>
      <c r="E22">
        <v>40</v>
      </c>
      <c r="F22">
        <v>60</v>
      </c>
    </row>
    <row r="23" spans="1:6" x14ac:dyDescent="0.2">
      <c r="A23">
        <v>3.94</v>
      </c>
      <c r="B23">
        <v>42</v>
      </c>
      <c r="C23">
        <v>58</v>
      </c>
      <c r="D23">
        <v>4</v>
      </c>
      <c r="E23">
        <v>42</v>
      </c>
      <c r="F23">
        <v>58</v>
      </c>
    </row>
    <row r="24" spans="1:6" x14ac:dyDescent="0.2">
      <c r="A24">
        <v>4.01</v>
      </c>
      <c r="B24">
        <v>44</v>
      </c>
      <c r="C24">
        <v>56</v>
      </c>
      <c r="D24">
        <v>4.08</v>
      </c>
      <c r="E24">
        <v>44</v>
      </c>
      <c r="F24">
        <v>56</v>
      </c>
    </row>
    <row r="25" spans="1:6" x14ac:dyDescent="0.2">
      <c r="A25">
        <v>4.0999999999999996</v>
      </c>
      <c r="B25">
        <v>46</v>
      </c>
      <c r="C25">
        <v>54</v>
      </c>
      <c r="D25">
        <v>4.1399999999999997</v>
      </c>
      <c r="E25">
        <v>46</v>
      </c>
      <c r="F25">
        <v>54</v>
      </c>
    </row>
    <row r="26" spans="1:6" x14ac:dyDescent="0.2">
      <c r="A26">
        <v>4.18</v>
      </c>
      <c r="B26">
        <v>48</v>
      </c>
      <c r="C26">
        <v>52</v>
      </c>
      <c r="D26">
        <v>4.22</v>
      </c>
      <c r="E26">
        <v>48</v>
      </c>
      <c r="F26">
        <v>52</v>
      </c>
    </row>
    <row r="27" spans="1:6" x14ac:dyDescent="0.2">
      <c r="A27">
        <v>4.25</v>
      </c>
      <c r="B27">
        <v>50</v>
      </c>
      <c r="C27">
        <v>50</v>
      </c>
      <c r="D27">
        <v>4.32</v>
      </c>
      <c r="E27">
        <v>50</v>
      </c>
      <c r="F27">
        <v>50</v>
      </c>
    </row>
    <row r="28" spans="1:6" x14ac:dyDescent="0.2">
      <c r="A28">
        <v>4.33</v>
      </c>
      <c r="B28">
        <v>52</v>
      </c>
      <c r="C28">
        <v>48</v>
      </c>
      <c r="D28">
        <v>4.3899999999999997</v>
      </c>
      <c r="E28">
        <v>52</v>
      </c>
      <c r="F28">
        <v>48</v>
      </c>
    </row>
    <row r="29" spans="1:6" x14ac:dyDescent="0.2">
      <c r="A29">
        <v>4.4000000000000004</v>
      </c>
      <c r="B29">
        <v>54</v>
      </c>
      <c r="C29">
        <v>46</v>
      </c>
      <c r="D29">
        <v>4.45</v>
      </c>
      <c r="E29">
        <v>54</v>
      </c>
      <c r="F29">
        <v>46</v>
      </c>
    </row>
    <row r="30" spans="1:6" x14ac:dyDescent="0.2">
      <c r="A30">
        <v>4.49</v>
      </c>
      <c r="B30">
        <v>56</v>
      </c>
      <c r="C30">
        <v>44</v>
      </c>
      <c r="D30">
        <v>4.55</v>
      </c>
      <c r="E30">
        <v>56</v>
      </c>
      <c r="F30">
        <v>44</v>
      </c>
    </row>
    <row r="31" spans="1:6" x14ac:dyDescent="0.2">
      <c r="A31">
        <v>4.5599999999999996</v>
      </c>
      <c r="B31">
        <v>58</v>
      </c>
      <c r="C31">
        <v>42</v>
      </c>
      <c r="D31">
        <v>4.62</v>
      </c>
      <c r="E31">
        <v>58</v>
      </c>
      <c r="F31">
        <v>42</v>
      </c>
    </row>
    <row r="32" spans="1:6" x14ac:dyDescent="0.2">
      <c r="A32">
        <v>4.6399999999999997</v>
      </c>
      <c r="B32">
        <v>60</v>
      </c>
      <c r="C32">
        <v>40</v>
      </c>
      <c r="D32">
        <v>4.72</v>
      </c>
      <c r="E32">
        <v>60</v>
      </c>
      <c r="F32">
        <v>40</v>
      </c>
    </row>
    <row r="33" spans="1:6" x14ac:dyDescent="0.2">
      <c r="A33">
        <v>4.71</v>
      </c>
      <c r="B33">
        <v>62</v>
      </c>
      <c r="C33">
        <v>38</v>
      </c>
      <c r="D33">
        <v>4.8099999999999996</v>
      </c>
      <c r="E33">
        <v>62</v>
      </c>
      <c r="F33">
        <v>38</v>
      </c>
    </row>
    <row r="34" spans="1:6" x14ac:dyDescent="0.2">
      <c r="A34">
        <v>4.8</v>
      </c>
      <c r="B34">
        <v>64</v>
      </c>
      <c r="C34">
        <v>36</v>
      </c>
      <c r="D34">
        <v>4.88</v>
      </c>
      <c r="E34">
        <v>64</v>
      </c>
      <c r="F34">
        <v>36</v>
      </c>
    </row>
    <row r="35" spans="1:6" x14ac:dyDescent="0.2">
      <c r="A35">
        <v>4.87</v>
      </c>
      <c r="B35">
        <v>66</v>
      </c>
      <c r="C35">
        <v>34</v>
      </c>
      <c r="D35">
        <v>4.96</v>
      </c>
      <c r="E35">
        <v>66</v>
      </c>
      <c r="F35">
        <v>34</v>
      </c>
    </row>
    <row r="36" spans="1:6" x14ac:dyDescent="0.2">
      <c r="A36">
        <v>4.95</v>
      </c>
      <c r="B36">
        <v>68</v>
      </c>
      <c r="C36">
        <v>32</v>
      </c>
      <c r="D36">
        <v>5.0199999999999996</v>
      </c>
      <c r="E36">
        <v>68</v>
      </c>
      <c r="F36">
        <v>32</v>
      </c>
    </row>
    <row r="37" spans="1:6" x14ac:dyDescent="0.2">
      <c r="A37">
        <v>5.03</v>
      </c>
      <c r="B37">
        <v>70</v>
      </c>
      <c r="C37">
        <v>30</v>
      </c>
      <c r="D37">
        <v>5.09</v>
      </c>
      <c r="E37">
        <v>70</v>
      </c>
      <c r="F37">
        <v>30</v>
      </c>
    </row>
    <row r="38" spans="1:6" x14ac:dyDescent="0.2">
      <c r="A38">
        <v>5.12</v>
      </c>
      <c r="B38">
        <v>72</v>
      </c>
      <c r="C38">
        <v>28</v>
      </c>
      <c r="D38">
        <v>5.23</v>
      </c>
      <c r="E38">
        <v>72</v>
      </c>
      <c r="F38">
        <v>28</v>
      </c>
    </row>
    <row r="39" spans="1:6" x14ac:dyDescent="0.2">
      <c r="A39">
        <v>5.2</v>
      </c>
      <c r="B39">
        <v>74</v>
      </c>
      <c r="C39">
        <v>26</v>
      </c>
      <c r="D39">
        <v>5.28</v>
      </c>
      <c r="E39">
        <v>74</v>
      </c>
      <c r="F39">
        <v>26</v>
      </c>
    </row>
    <row r="40" spans="1:6" x14ac:dyDescent="0.2">
      <c r="A40">
        <v>5.28</v>
      </c>
      <c r="B40">
        <v>76</v>
      </c>
      <c r="C40">
        <v>24</v>
      </c>
      <c r="D40">
        <v>5.36</v>
      </c>
      <c r="E40">
        <v>76</v>
      </c>
      <c r="F40">
        <v>24</v>
      </c>
    </row>
    <row r="41" spans="1:6" x14ac:dyDescent="0.2">
      <c r="A41">
        <v>5.36</v>
      </c>
      <c r="B41">
        <v>78</v>
      </c>
      <c r="C41">
        <v>22</v>
      </c>
      <c r="D41">
        <v>5.45</v>
      </c>
      <c r="E41">
        <v>78</v>
      </c>
      <c r="F41">
        <v>22</v>
      </c>
    </row>
    <row r="42" spans="1:6" x14ac:dyDescent="0.2">
      <c r="A42">
        <v>5.46</v>
      </c>
      <c r="B42">
        <v>80</v>
      </c>
      <c r="C42">
        <v>20</v>
      </c>
      <c r="D42">
        <v>5.55</v>
      </c>
      <c r="E42">
        <v>80</v>
      </c>
      <c r="F42">
        <v>20</v>
      </c>
    </row>
    <row r="43" spans="1:6" x14ac:dyDescent="0.2">
      <c r="A43">
        <v>5.54</v>
      </c>
      <c r="B43">
        <v>82</v>
      </c>
      <c r="C43">
        <v>18</v>
      </c>
      <c r="D43">
        <v>5.62</v>
      </c>
      <c r="E43">
        <v>82</v>
      </c>
      <c r="F43">
        <v>18</v>
      </c>
    </row>
    <row r="44" spans="1:6" x14ac:dyDescent="0.2">
      <c r="A44">
        <v>5.63</v>
      </c>
      <c r="B44">
        <v>84</v>
      </c>
      <c r="C44">
        <v>16</v>
      </c>
      <c r="D44">
        <v>5.71</v>
      </c>
      <c r="E44">
        <v>84</v>
      </c>
      <c r="F44">
        <v>16</v>
      </c>
    </row>
    <row r="45" spans="1:6" x14ac:dyDescent="0.2">
      <c r="A45">
        <v>5.72</v>
      </c>
      <c r="B45">
        <v>86</v>
      </c>
      <c r="C45">
        <v>14</v>
      </c>
      <c r="D45">
        <v>5.82</v>
      </c>
      <c r="E45">
        <v>86</v>
      </c>
      <c r="F45">
        <v>14</v>
      </c>
    </row>
    <row r="46" spans="1:6" x14ac:dyDescent="0.2">
      <c r="A46">
        <v>5.82</v>
      </c>
      <c r="B46">
        <v>88</v>
      </c>
      <c r="C46">
        <v>12</v>
      </c>
      <c r="D46">
        <v>5.9</v>
      </c>
      <c r="E46">
        <v>88</v>
      </c>
      <c r="F46">
        <v>12</v>
      </c>
    </row>
    <row r="47" spans="1:6" x14ac:dyDescent="0.2">
      <c r="A47">
        <v>5.93</v>
      </c>
      <c r="B47">
        <v>90</v>
      </c>
      <c r="C47">
        <v>10</v>
      </c>
      <c r="D47">
        <v>6</v>
      </c>
      <c r="E47">
        <v>90</v>
      </c>
      <c r="F47">
        <v>10</v>
      </c>
    </row>
    <row r="48" spans="1:6" x14ac:dyDescent="0.2">
      <c r="A48">
        <v>6.04</v>
      </c>
      <c r="B48">
        <v>92</v>
      </c>
      <c r="C48">
        <v>8</v>
      </c>
      <c r="E48">
        <v>92</v>
      </c>
      <c r="F48">
        <v>8</v>
      </c>
    </row>
    <row r="49" spans="1:6" x14ac:dyDescent="0.2">
      <c r="A49">
        <v>6.2</v>
      </c>
      <c r="B49">
        <v>94</v>
      </c>
      <c r="C49">
        <v>6</v>
      </c>
      <c r="E49">
        <v>94</v>
      </c>
      <c r="F49">
        <v>6</v>
      </c>
    </row>
    <row r="50" spans="1:6" x14ac:dyDescent="0.2">
      <c r="A50">
        <v>6.39</v>
      </c>
      <c r="B50">
        <v>96</v>
      </c>
      <c r="C50">
        <v>4</v>
      </c>
      <c r="E50">
        <v>96</v>
      </c>
      <c r="F50">
        <v>4</v>
      </c>
    </row>
    <row r="51" spans="1:6" x14ac:dyDescent="0.2">
      <c r="A51">
        <v>6.68</v>
      </c>
      <c r="B51">
        <v>98</v>
      </c>
      <c r="C51">
        <v>2</v>
      </c>
      <c r="E51">
        <v>98</v>
      </c>
      <c r="F51">
        <v>2</v>
      </c>
    </row>
    <row r="52" spans="1:6" x14ac:dyDescent="0.2">
      <c r="A52">
        <v>8.39</v>
      </c>
      <c r="B52">
        <v>100</v>
      </c>
      <c r="C52">
        <v>0</v>
      </c>
      <c r="E52">
        <v>100</v>
      </c>
      <c r="F52">
        <v>0</v>
      </c>
    </row>
    <row r="56" spans="1:6" x14ac:dyDescent="0.2">
      <c r="D56">
        <f>TREND(D2:D47,E2:E47,43,TRUE)</f>
        <v>4.038126734505088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/>
  </sheetViews>
  <sheetFormatPr defaultRowHeight="12.75" x14ac:dyDescent="0.2"/>
  <cols>
    <col min="1" max="1" width="11" bestFit="1" customWidth="1"/>
    <col min="2" max="3" width="11.7109375" bestFit="1" customWidth="1"/>
  </cols>
  <sheetData>
    <row r="1" spans="1:7" x14ac:dyDescent="0.2">
      <c r="A1" t="s">
        <v>104</v>
      </c>
      <c r="B1" t="s">
        <v>106</v>
      </c>
      <c r="C1" t="s">
        <v>105</v>
      </c>
    </row>
    <row r="2" spans="1:7" x14ac:dyDescent="0.2">
      <c r="A2">
        <v>2.0299999999999998</v>
      </c>
      <c r="B2">
        <v>0</v>
      </c>
      <c r="C2">
        <v>100</v>
      </c>
    </row>
    <row r="3" spans="1:7" x14ac:dyDescent="0.2">
      <c r="A3">
        <v>2.04</v>
      </c>
      <c r="B3">
        <v>2</v>
      </c>
      <c r="C3">
        <v>98</v>
      </c>
      <c r="F3">
        <v>1.94</v>
      </c>
      <c r="G3">
        <v>0</v>
      </c>
    </row>
    <row r="4" spans="1:7" x14ac:dyDescent="0.2">
      <c r="A4">
        <v>2.08</v>
      </c>
      <c r="B4">
        <v>4</v>
      </c>
      <c r="C4">
        <v>96</v>
      </c>
      <c r="F4">
        <v>2.2000000000000002</v>
      </c>
      <c r="G4">
        <v>5</v>
      </c>
    </row>
    <row r="5" spans="1:7" x14ac:dyDescent="0.2">
      <c r="A5">
        <v>2.15</v>
      </c>
      <c r="B5">
        <v>6</v>
      </c>
      <c r="C5">
        <v>94</v>
      </c>
      <c r="F5">
        <v>2.4300000000000002</v>
      </c>
      <c r="G5">
        <v>10</v>
      </c>
    </row>
    <row r="6" spans="1:7" x14ac:dyDescent="0.2">
      <c r="A6">
        <v>2.21</v>
      </c>
      <c r="B6">
        <v>8</v>
      </c>
      <c r="C6">
        <v>92</v>
      </c>
      <c r="F6">
        <v>2.61</v>
      </c>
      <c r="G6">
        <v>15</v>
      </c>
    </row>
    <row r="7" spans="1:7" x14ac:dyDescent="0.2">
      <c r="A7">
        <v>2.2999999999999998</v>
      </c>
      <c r="B7">
        <v>10</v>
      </c>
      <c r="C7">
        <v>90</v>
      </c>
      <c r="F7">
        <v>2.83</v>
      </c>
      <c r="G7">
        <v>20</v>
      </c>
    </row>
    <row r="8" spans="1:7" x14ac:dyDescent="0.2">
      <c r="A8">
        <v>2.36</v>
      </c>
      <c r="B8">
        <v>12</v>
      </c>
      <c r="C8">
        <v>88</v>
      </c>
      <c r="F8">
        <v>2.99</v>
      </c>
      <c r="G8">
        <v>25</v>
      </c>
    </row>
    <row r="9" spans="1:7" x14ac:dyDescent="0.2">
      <c r="A9">
        <v>2.4300000000000002</v>
      </c>
      <c r="B9">
        <v>14</v>
      </c>
      <c r="C9">
        <v>86</v>
      </c>
      <c r="F9">
        <v>3.15</v>
      </c>
      <c r="G9">
        <v>30</v>
      </c>
    </row>
    <row r="10" spans="1:7" x14ac:dyDescent="0.2">
      <c r="A10">
        <v>2.4900000000000002</v>
      </c>
      <c r="B10">
        <v>16</v>
      </c>
      <c r="C10">
        <v>84</v>
      </c>
      <c r="F10">
        <v>3.32</v>
      </c>
      <c r="G10">
        <v>35</v>
      </c>
    </row>
    <row r="11" spans="1:7" x14ac:dyDescent="0.2">
      <c r="A11">
        <v>2.56</v>
      </c>
      <c r="B11">
        <v>18</v>
      </c>
      <c r="C11">
        <v>82</v>
      </c>
      <c r="F11">
        <v>3.48</v>
      </c>
      <c r="G11">
        <v>40</v>
      </c>
    </row>
    <row r="12" spans="1:7" x14ac:dyDescent="0.2">
      <c r="A12">
        <v>2.63</v>
      </c>
      <c r="B12">
        <v>20</v>
      </c>
      <c r="C12">
        <v>80</v>
      </c>
      <c r="F12">
        <v>3.71</v>
      </c>
      <c r="G12">
        <v>45</v>
      </c>
    </row>
    <row r="13" spans="1:7" x14ac:dyDescent="0.2">
      <c r="A13">
        <v>2.71</v>
      </c>
      <c r="B13">
        <v>22</v>
      </c>
      <c r="C13">
        <v>78</v>
      </c>
      <c r="F13">
        <v>3.95</v>
      </c>
      <c r="G13">
        <v>50</v>
      </c>
    </row>
    <row r="14" spans="1:7" x14ac:dyDescent="0.2">
      <c r="A14">
        <v>2.77</v>
      </c>
      <c r="B14">
        <v>24</v>
      </c>
      <c r="C14">
        <v>76</v>
      </c>
      <c r="F14">
        <v>4.25</v>
      </c>
      <c r="G14">
        <v>55</v>
      </c>
    </row>
    <row r="15" spans="1:7" x14ac:dyDescent="0.2">
      <c r="A15">
        <v>2.86</v>
      </c>
      <c r="B15">
        <v>26</v>
      </c>
      <c r="C15">
        <v>74</v>
      </c>
      <c r="F15">
        <v>4.6500000000000004</v>
      </c>
      <c r="G15">
        <v>60</v>
      </c>
    </row>
    <row r="16" spans="1:7" x14ac:dyDescent="0.2">
      <c r="A16">
        <v>2.91</v>
      </c>
      <c r="B16">
        <v>28</v>
      </c>
      <c r="C16">
        <v>72</v>
      </c>
      <c r="F16">
        <v>5.22</v>
      </c>
      <c r="G16">
        <v>65</v>
      </c>
    </row>
    <row r="17" spans="1:7" x14ac:dyDescent="0.2">
      <c r="A17">
        <v>2.98</v>
      </c>
      <c r="B17">
        <v>30</v>
      </c>
      <c r="C17">
        <v>70</v>
      </c>
      <c r="F17">
        <v>6.35</v>
      </c>
      <c r="G17">
        <v>70</v>
      </c>
    </row>
    <row r="18" spans="1:7" x14ac:dyDescent="0.2">
      <c r="A18">
        <v>3.03</v>
      </c>
      <c r="B18">
        <v>32</v>
      </c>
      <c r="C18">
        <v>68</v>
      </c>
      <c r="F18">
        <v>6.87</v>
      </c>
      <c r="G18">
        <v>75</v>
      </c>
    </row>
    <row r="19" spans="1:7" x14ac:dyDescent="0.2">
      <c r="A19">
        <v>3.12</v>
      </c>
      <c r="B19">
        <v>34</v>
      </c>
      <c r="C19">
        <v>66</v>
      </c>
      <c r="F19">
        <v>7.27</v>
      </c>
      <c r="G19">
        <v>80</v>
      </c>
    </row>
    <row r="20" spans="1:7" x14ac:dyDescent="0.2">
      <c r="A20">
        <v>3.2</v>
      </c>
      <c r="B20">
        <v>36</v>
      </c>
      <c r="C20">
        <v>64</v>
      </c>
      <c r="F20">
        <v>7.52</v>
      </c>
      <c r="G20">
        <v>85</v>
      </c>
    </row>
    <row r="21" spans="1:7" x14ac:dyDescent="0.2">
      <c r="A21">
        <v>3.26</v>
      </c>
      <c r="B21">
        <v>38</v>
      </c>
      <c r="C21">
        <v>62</v>
      </c>
      <c r="F21">
        <v>7.78</v>
      </c>
      <c r="G21">
        <v>90</v>
      </c>
    </row>
    <row r="22" spans="1:7" x14ac:dyDescent="0.2">
      <c r="A22">
        <v>3.35</v>
      </c>
      <c r="B22">
        <v>40</v>
      </c>
      <c r="C22">
        <v>60</v>
      </c>
      <c r="F22">
        <v>8.1199999999999992</v>
      </c>
      <c r="G22">
        <v>95</v>
      </c>
    </row>
    <row r="23" spans="1:7" x14ac:dyDescent="0.2">
      <c r="A23">
        <v>3.44</v>
      </c>
      <c r="B23">
        <v>42</v>
      </c>
      <c r="C23">
        <v>58</v>
      </c>
      <c r="F23">
        <v>10.039999999999999</v>
      </c>
      <c r="G23">
        <v>100</v>
      </c>
    </row>
    <row r="24" spans="1:7" x14ac:dyDescent="0.2">
      <c r="A24">
        <v>3.55</v>
      </c>
      <c r="B24">
        <v>44</v>
      </c>
      <c r="C24">
        <v>56</v>
      </c>
    </row>
    <row r="25" spans="1:7" x14ac:dyDescent="0.2">
      <c r="A25">
        <v>3.65</v>
      </c>
      <c r="B25">
        <v>46</v>
      </c>
      <c r="C25">
        <v>54</v>
      </c>
    </row>
    <row r="26" spans="1:7" x14ac:dyDescent="0.2">
      <c r="A26">
        <v>3.75</v>
      </c>
      <c r="B26">
        <v>48</v>
      </c>
      <c r="C26">
        <v>52</v>
      </c>
    </row>
    <row r="27" spans="1:7" x14ac:dyDescent="0.2">
      <c r="A27">
        <v>3.88</v>
      </c>
      <c r="B27">
        <v>50</v>
      </c>
      <c r="C27">
        <v>50</v>
      </c>
    </row>
    <row r="28" spans="1:7" x14ac:dyDescent="0.2">
      <c r="A28">
        <v>4.03</v>
      </c>
      <c r="B28">
        <v>52</v>
      </c>
      <c r="C28">
        <v>48</v>
      </c>
    </row>
    <row r="29" spans="1:7" x14ac:dyDescent="0.2">
      <c r="A29">
        <v>4.16</v>
      </c>
      <c r="B29">
        <v>54</v>
      </c>
      <c r="C29">
        <v>46</v>
      </c>
    </row>
    <row r="30" spans="1:7" x14ac:dyDescent="0.2">
      <c r="A30">
        <v>4.32</v>
      </c>
      <c r="B30">
        <v>56</v>
      </c>
      <c r="C30">
        <v>44</v>
      </c>
    </row>
    <row r="31" spans="1:7" x14ac:dyDescent="0.2">
      <c r="A31">
        <v>4.4800000000000004</v>
      </c>
      <c r="B31">
        <v>58</v>
      </c>
      <c r="C31">
        <v>42</v>
      </c>
    </row>
    <row r="32" spans="1:7" x14ac:dyDescent="0.2">
      <c r="A32">
        <v>4.67</v>
      </c>
      <c r="B32">
        <v>60</v>
      </c>
      <c r="C32">
        <v>40</v>
      </c>
    </row>
    <row r="33" spans="1:3" x14ac:dyDescent="0.2">
      <c r="A33">
        <v>4.88</v>
      </c>
      <c r="B33">
        <v>62</v>
      </c>
      <c r="C33">
        <v>38</v>
      </c>
    </row>
    <row r="34" spans="1:3" x14ac:dyDescent="0.2">
      <c r="A34">
        <v>5.17</v>
      </c>
      <c r="B34">
        <v>64</v>
      </c>
      <c r="C34">
        <v>36</v>
      </c>
    </row>
    <row r="35" spans="1:3" x14ac:dyDescent="0.2">
      <c r="A35">
        <v>5.6</v>
      </c>
      <c r="B35">
        <v>66</v>
      </c>
      <c r="C35">
        <v>34</v>
      </c>
    </row>
    <row r="36" spans="1:3" x14ac:dyDescent="0.2">
      <c r="A36">
        <v>5.99</v>
      </c>
      <c r="B36">
        <v>68</v>
      </c>
      <c r="C36">
        <v>32</v>
      </c>
    </row>
    <row r="37" spans="1:3" x14ac:dyDescent="0.2">
      <c r="A37">
        <v>6.32</v>
      </c>
      <c r="B37">
        <v>70</v>
      </c>
      <c r="C37">
        <v>30</v>
      </c>
    </row>
    <row r="38" spans="1:3" x14ac:dyDescent="0.2">
      <c r="A38">
        <v>6.52</v>
      </c>
      <c r="B38">
        <v>72</v>
      </c>
      <c r="C38">
        <v>28</v>
      </c>
    </row>
    <row r="39" spans="1:3" x14ac:dyDescent="0.2">
      <c r="A39">
        <v>6.69</v>
      </c>
      <c r="B39">
        <v>74</v>
      </c>
      <c r="C39">
        <v>26</v>
      </c>
    </row>
    <row r="40" spans="1:3" x14ac:dyDescent="0.2">
      <c r="A40">
        <v>6.81</v>
      </c>
      <c r="B40">
        <v>76</v>
      </c>
      <c r="C40">
        <v>24</v>
      </c>
    </row>
    <row r="41" spans="1:3" x14ac:dyDescent="0.2">
      <c r="A41">
        <v>6.93</v>
      </c>
      <c r="B41">
        <v>78</v>
      </c>
      <c r="C41">
        <v>22</v>
      </c>
    </row>
    <row r="42" spans="1:3" x14ac:dyDescent="0.2">
      <c r="A42">
        <v>7.04</v>
      </c>
      <c r="B42">
        <v>80</v>
      </c>
      <c r="C42">
        <v>20</v>
      </c>
    </row>
    <row r="43" spans="1:3" x14ac:dyDescent="0.2">
      <c r="A43">
        <v>7.14</v>
      </c>
      <c r="B43">
        <v>82</v>
      </c>
      <c r="C43">
        <v>18</v>
      </c>
    </row>
    <row r="44" spans="1:3" x14ac:dyDescent="0.2">
      <c r="A44">
        <v>7.25</v>
      </c>
      <c r="B44">
        <v>84</v>
      </c>
      <c r="C44">
        <v>16</v>
      </c>
    </row>
    <row r="45" spans="1:3" x14ac:dyDescent="0.2">
      <c r="A45">
        <v>7.37</v>
      </c>
      <c r="B45">
        <v>86</v>
      </c>
      <c r="C45">
        <v>14</v>
      </c>
    </row>
    <row r="46" spans="1:3" x14ac:dyDescent="0.2">
      <c r="A46">
        <v>7.47</v>
      </c>
      <c r="B46">
        <v>88</v>
      </c>
      <c r="C46">
        <v>12</v>
      </c>
    </row>
    <row r="47" spans="1:3" x14ac:dyDescent="0.2">
      <c r="A47">
        <v>7.6</v>
      </c>
      <c r="B47">
        <v>90</v>
      </c>
      <c r="C47">
        <v>10</v>
      </c>
    </row>
    <row r="48" spans="1:3" x14ac:dyDescent="0.2">
      <c r="A48">
        <v>7.7</v>
      </c>
      <c r="B48">
        <v>92</v>
      </c>
      <c r="C48">
        <v>8</v>
      </c>
    </row>
    <row r="49" spans="1:3" x14ac:dyDescent="0.2">
      <c r="A49">
        <v>7.87</v>
      </c>
      <c r="B49">
        <v>94</v>
      </c>
      <c r="C49">
        <v>6</v>
      </c>
    </row>
    <row r="50" spans="1:3" x14ac:dyDescent="0.2">
      <c r="A50">
        <v>8.0500000000000007</v>
      </c>
      <c r="B50">
        <v>96</v>
      </c>
      <c r="C50">
        <v>4</v>
      </c>
    </row>
    <row r="51" spans="1:3" x14ac:dyDescent="0.2">
      <c r="A51">
        <v>8.36</v>
      </c>
      <c r="B51">
        <v>98</v>
      </c>
      <c r="C51">
        <v>2</v>
      </c>
    </row>
    <row r="52" spans="1:3" x14ac:dyDescent="0.2">
      <c r="A52">
        <v>9.4</v>
      </c>
      <c r="B52">
        <v>100</v>
      </c>
      <c r="C52">
        <v>0</v>
      </c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/>
  </sheetViews>
  <sheetFormatPr defaultRowHeight="12.75" x14ac:dyDescent="0.2"/>
  <cols>
    <col min="2" max="3" width="11.5703125" bestFit="1" customWidth="1"/>
  </cols>
  <sheetData>
    <row r="1" spans="1:3" x14ac:dyDescent="0.2">
      <c r="A1" t="s">
        <v>78</v>
      </c>
      <c r="B1" t="s">
        <v>101</v>
      </c>
      <c r="C1" t="s">
        <v>100</v>
      </c>
    </row>
    <row r="2" spans="1:3" x14ac:dyDescent="0.2">
      <c r="A2" s="8">
        <v>1.42</v>
      </c>
      <c r="B2">
        <v>0</v>
      </c>
      <c r="C2">
        <f t="shared" ref="C2:C33" si="0">100-B2</f>
        <v>100</v>
      </c>
    </row>
    <row r="3" spans="1:3" x14ac:dyDescent="0.2">
      <c r="A3" s="8">
        <v>1.44</v>
      </c>
      <c r="B3">
        <v>2</v>
      </c>
      <c r="C3">
        <f t="shared" si="0"/>
        <v>98</v>
      </c>
    </row>
    <row r="4" spans="1:3" x14ac:dyDescent="0.2">
      <c r="A4" s="8">
        <v>1.46</v>
      </c>
      <c r="B4">
        <v>4</v>
      </c>
      <c r="C4">
        <f t="shared" si="0"/>
        <v>96</v>
      </c>
    </row>
    <row r="5" spans="1:3" x14ac:dyDescent="0.2">
      <c r="A5" s="8">
        <v>1.43</v>
      </c>
      <c r="B5">
        <v>6</v>
      </c>
      <c r="C5">
        <f t="shared" si="0"/>
        <v>94</v>
      </c>
    </row>
    <row r="6" spans="1:3" x14ac:dyDescent="0.2">
      <c r="A6" s="8">
        <v>1.47</v>
      </c>
      <c r="B6">
        <v>8</v>
      </c>
      <c r="C6">
        <f t="shared" si="0"/>
        <v>92</v>
      </c>
    </row>
    <row r="7" spans="1:3" x14ac:dyDescent="0.2">
      <c r="A7" s="8">
        <v>1.49</v>
      </c>
      <c r="B7">
        <v>10</v>
      </c>
      <c r="C7">
        <f t="shared" si="0"/>
        <v>90</v>
      </c>
    </row>
    <row r="8" spans="1:3" x14ac:dyDescent="0.2">
      <c r="A8" s="8">
        <v>1.44</v>
      </c>
      <c r="B8">
        <v>12</v>
      </c>
      <c r="C8">
        <f t="shared" si="0"/>
        <v>88</v>
      </c>
    </row>
    <row r="9" spans="1:3" x14ac:dyDescent="0.2">
      <c r="A9" s="8">
        <v>1.54</v>
      </c>
      <c r="B9">
        <v>14</v>
      </c>
      <c r="C9">
        <f t="shared" si="0"/>
        <v>86</v>
      </c>
    </row>
    <row r="10" spans="1:3" x14ac:dyDescent="0.2">
      <c r="A10" s="8">
        <v>1.57</v>
      </c>
      <c r="B10">
        <v>16</v>
      </c>
      <c r="C10">
        <f t="shared" si="0"/>
        <v>84</v>
      </c>
    </row>
    <row r="11" spans="1:3" x14ac:dyDescent="0.2">
      <c r="A11" s="8">
        <v>1.6</v>
      </c>
      <c r="B11">
        <v>18</v>
      </c>
      <c r="C11">
        <f t="shared" si="0"/>
        <v>82</v>
      </c>
    </row>
    <row r="12" spans="1:3" x14ac:dyDescent="0.2">
      <c r="A12" s="8">
        <v>1.64</v>
      </c>
      <c r="B12">
        <v>20</v>
      </c>
      <c r="C12">
        <f t="shared" si="0"/>
        <v>80</v>
      </c>
    </row>
    <row r="13" spans="1:3" x14ac:dyDescent="0.2">
      <c r="A13" s="8">
        <v>1.66</v>
      </c>
      <c r="B13">
        <v>22</v>
      </c>
      <c r="C13">
        <f t="shared" si="0"/>
        <v>78</v>
      </c>
    </row>
    <row r="14" spans="1:3" x14ac:dyDescent="0.2">
      <c r="A14" s="8">
        <v>1.7</v>
      </c>
      <c r="B14">
        <v>24</v>
      </c>
      <c r="C14">
        <f t="shared" si="0"/>
        <v>76</v>
      </c>
    </row>
    <row r="15" spans="1:3" x14ac:dyDescent="0.2">
      <c r="A15" s="8">
        <v>1.73</v>
      </c>
      <c r="B15">
        <v>26</v>
      </c>
      <c r="C15">
        <f t="shared" si="0"/>
        <v>74</v>
      </c>
    </row>
    <row r="16" spans="1:3" x14ac:dyDescent="0.2">
      <c r="A16" s="8">
        <v>1.77</v>
      </c>
      <c r="B16">
        <v>28</v>
      </c>
      <c r="C16">
        <f t="shared" si="0"/>
        <v>72</v>
      </c>
    </row>
    <row r="17" spans="1:3" x14ac:dyDescent="0.2">
      <c r="A17" s="8">
        <v>1.81</v>
      </c>
      <c r="B17">
        <v>30</v>
      </c>
      <c r="C17">
        <f t="shared" si="0"/>
        <v>70</v>
      </c>
    </row>
    <row r="18" spans="1:3" x14ac:dyDescent="0.2">
      <c r="A18" s="8">
        <v>1.86</v>
      </c>
      <c r="B18">
        <v>32</v>
      </c>
      <c r="C18">
        <f t="shared" si="0"/>
        <v>68</v>
      </c>
    </row>
    <row r="19" spans="1:3" x14ac:dyDescent="0.2">
      <c r="A19" s="8">
        <v>1.91</v>
      </c>
      <c r="B19">
        <v>34</v>
      </c>
      <c r="C19">
        <f t="shared" si="0"/>
        <v>66</v>
      </c>
    </row>
    <row r="20" spans="1:3" x14ac:dyDescent="0.2">
      <c r="A20" s="8">
        <v>2.0099999999999998</v>
      </c>
      <c r="B20">
        <v>36</v>
      </c>
      <c r="C20">
        <f t="shared" si="0"/>
        <v>64</v>
      </c>
    </row>
    <row r="21" spans="1:3" x14ac:dyDescent="0.2">
      <c r="A21" s="8">
        <v>2.0699999999999998</v>
      </c>
      <c r="B21">
        <v>38</v>
      </c>
      <c r="C21">
        <f t="shared" si="0"/>
        <v>62</v>
      </c>
    </row>
    <row r="22" spans="1:3" x14ac:dyDescent="0.2">
      <c r="A22" s="8">
        <v>2.17</v>
      </c>
      <c r="B22">
        <v>40</v>
      </c>
      <c r="C22">
        <f t="shared" si="0"/>
        <v>60</v>
      </c>
    </row>
    <row r="23" spans="1:3" x14ac:dyDescent="0.2">
      <c r="A23" s="8">
        <v>2.2599999999999998</v>
      </c>
      <c r="B23">
        <v>42</v>
      </c>
      <c r="C23">
        <f t="shared" si="0"/>
        <v>58</v>
      </c>
    </row>
    <row r="24" spans="1:3" x14ac:dyDescent="0.2">
      <c r="A24" s="8">
        <v>2.38</v>
      </c>
      <c r="B24">
        <v>44</v>
      </c>
      <c r="C24">
        <f t="shared" si="0"/>
        <v>56</v>
      </c>
    </row>
    <row r="25" spans="1:3" x14ac:dyDescent="0.2">
      <c r="A25" s="8">
        <v>2.58</v>
      </c>
      <c r="B25">
        <v>46</v>
      </c>
      <c r="C25">
        <f t="shared" si="0"/>
        <v>54</v>
      </c>
    </row>
    <row r="26" spans="1:3" x14ac:dyDescent="0.2">
      <c r="A26" s="8">
        <v>2.93</v>
      </c>
      <c r="B26">
        <v>48</v>
      </c>
      <c r="C26">
        <f t="shared" si="0"/>
        <v>52</v>
      </c>
    </row>
    <row r="27" spans="1:3" x14ac:dyDescent="0.2">
      <c r="A27" s="8">
        <v>4.09</v>
      </c>
      <c r="B27">
        <v>50</v>
      </c>
      <c r="C27">
        <f t="shared" si="0"/>
        <v>50</v>
      </c>
    </row>
    <row r="28" spans="1:3" x14ac:dyDescent="0.2">
      <c r="A28" s="8">
        <v>4.8600000000000003</v>
      </c>
      <c r="B28">
        <v>52</v>
      </c>
      <c r="C28">
        <f t="shared" si="0"/>
        <v>48</v>
      </c>
    </row>
    <row r="29" spans="1:3" x14ac:dyDescent="0.2">
      <c r="A29" s="8">
        <v>5.2</v>
      </c>
      <c r="B29">
        <v>54</v>
      </c>
      <c r="C29">
        <f t="shared" si="0"/>
        <v>46</v>
      </c>
    </row>
    <row r="30" spans="1:3" x14ac:dyDescent="0.2">
      <c r="A30" s="8">
        <v>5.44</v>
      </c>
      <c r="B30">
        <v>56</v>
      </c>
      <c r="C30">
        <f t="shared" si="0"/>
        <v>44</v>
      </c>
    </row>
    <row r="31" spans="1:3" x14ac:dyDescent="0.2">
      <c r="A31" s="8">
        <v>5.64</v>
      </c>
      <c r="B31">
        <v>58</v>
      </c>
      <c r="C31">
        <f t="shared" si="0"/>
        <v>42</v>
      </c>
    </row>
    <row r="32" spans="1:3" x14ac:dyDescent="0.2">
      <c r="A32" s="8">
        <v>5.8</v>
      </c>
      <c r="B32">
        <v>60</v>
      </c>
      <c r="C32">
        <f t="shared" si="0"/>
        <v>40</v>
      </c>
    </row>
    <row r="33" spans="1:3" x14ac:dyDescent="0.2">
      <c r="A33" s="8">
        <v>5.97</v>
      </c>
      <c r="B33">
        <v>62</v>
      </c>
      <c r="C33">
        <f t="shared" si="0"/>
        <v>38</v>
      </c>
    </row>
    <row r="34" spans="1:3" x14ac:dyDescent="0.2">
      <c r="A34" s="8">
        <v>6.11</v>
      </c>
      <c r="B34">
        <v>64</v>
      </c>
      <c r="C34">
        <f t="shared" ref="C34:C52" si="1">100-B34</f>
        <v>36</v>
      </c>
    </row>
    <row r="35" spans="1:3" x14ac:dyDescent="0.2">
      <c r="A35" s="8">
        <v>6.26</v>
      </c>
      <c r="B35">
        <v>66</v>
      </c>
      <c r="C35">
        <f t="shared" si="1"/>
        <v>34</v>
      </c>
    </row>
    <row r="36" spans="1:3" x14ac:dyDescent="0.2">
      <c r="A36" s="8">
        <v>6.4</v>
      </c>
      <c r="B36">
        <v>68</v>
      </c>
      <c r="C36">
        <f t="shared" si="1"/>
        <v>32</v>
      </c>
    </row>
    <row r="37" spans="1:3" x14ac:dyDescent="0.2">
      <c r="A37" s="8">
        <v>6.54</v>
      </c>
      <c r="B37">
        <v>70</v>
      </c>
      <c r="C37">
        <f t="shared" si="1"/>
        <v>30</v>
      </c>
    </row>
    <row r="38" spans="1:3" x14ac:dyDescent="0.2">
      <c r="A38" s="8">
        <v>6.68</v>
      </c>
      <c r="B38">
        <v>72</v>
      </c>
      <c r="C38">
        <f t="shared" si="1"/>
        <v>28</v>
      </c>
    </row>
    <row r="39" spans="1:3" x14ac:dyDescent="0.2">
      <c r="A39" s="8">
        <v>6.8</v>
      </c>
      <c r="B39">
        <v>74</v>
      </c>
      <c r="C39">
        <f t="shared" si="1"/>
        <v>26</v>
      </c>
    </row>
    <row r="40" spans="1:3" x14ac:dyDescent="0.2">
      <c r="A40" s="8">
        <v>6.9</v>
      </c>
      <c r="B40">
        <v>76</v>
      </c>
      <c r="C40">
        <f t="shared" si="1"/>
        <v>24</v>
      </c>
    </row>
    <row r="41" spans="1:3" x14ac:dyDescent="0.2">
      <c r="A41" s="8">
        <v>7</v>
      </c>
      <c r="B41">
        <v>78</v>
      </c>
      <c r="C41">
        <f t="shared" si="1"/>
        <v>22</v>
      </c>
    </row>
    <row r="42" spans="1:3" x14ac:dyDescent="0.2">
      <c r="A42" s="8">
        <v>7.1</v>
      </c>
      <c r="B42">
        <v>80</v>
      </c>
      <c r="C42">
        <f t="shared" si="1"/>
        <v>20</v>
      </c>
    </row>
    <row r="43" spans="1:3" x14ac:dyDescent="0.2">
      <c r="A43" s="8">
        <v>7.2</v>
      </c>
      <c r="B43">
        <v>82</v>
      </c>
      <c r="C43">
        <f t="shared" si="1"/>
        <v>18</v>
      </c>
    </row>
    <row r="44" spans="1:3" x14ac:dyDescent="0.2">
      <c r="A44" s="8">
        <v>7.29</v>
      </c>
      <c r="B44">
        <v>84</v>
      </c>
      <c r="C44">
        <f t="shared" si="1"/>
        <v>16</v>
      </c>
    </row>
    <row r="45" spans="1:3" x14ac:dyDescent="0.2">
      <c r="A45" s="8">
        <v>7.4</v>
      </c>
      <c r="B45">
        <v>86</v>
      </c>
      <c r="C45">
        <f t="shared" si="1"/>
        <v>14</v>
      </c>
    </row>
    <row r="46" spans="1:3" x14ac:dyDescent="0.2">
      <c r="A46" s="8">
        <v>7.49</v>
      </c>
      <c r="B46">
        <v>88</v>
      </c>
      <c r="C46">
        <f t="shared" si="1"/>
        <v>12</v>
      </c>
    </row>
    <row r="47" spans="1:3" x14ac:dyDescent="0.2">
      <c r="A47" s="8">
        <v>7.62</v>
      </c>
      <c r="B47">
        <v>90</v>
      </c>
      <c r="C47">
        <f t="shared" si="1"/>
        <v>10</v>
      </c>
    </row>
    <row r="48" spans="1:3" x14ac:dyDescent="0.2">
      <c r="A48" s="8">
        <v>7.79</v>
      </c>
      <c r="B48">
        <v>92</v>
      </c>
      <c r="C48">
        <f t="shared" si="1"/>
        <v>8</v>
      </c>
    </row>
    <row r="49" spans="1:3" x14ac:dyDescent="0.2">
      <c r="A49" s="8">
        <v>7.87</v>
      </c>
      <c r="B49">
        <v>94</v>
      </c>
      <c r="C49">
        <f t="shared" si="1"/>
        <v>6</v>
      </c>
    </row>
    <row r="50" spans="1:3" x14ac:dyDescent="0.2">
      <c r="A50" s="8">
        <v>8.06</v>
      </c>
      <c r="B50">
        <v>96</v>
      </c>
      <c r="C50">
        <f t="shared" si="1"/>
        <v>4</v>
      </c>
    </row>
    <row r="51" spans="1:3" x14ac:dyDescent="0.2">
      <c r="A51" s="8">
        <v>8.26</v>
      </c>
      <c r="B51">
        <v>98</v>
      </c>
      <c r="C51">
        <f t="shared" si="1"/>
        <v>2</v>
      </c>
    </row>
    <row r="52" spans="1:3" x14ac:dyDescent="0.2">
      <c r="A52" s="8">
        <v>9.4</v>
      </c>
      <c r="B52">
        <v>100</v>
      </c>
      <c r="C52">
        <f t="shared" si="1"/>
        <v>0</v>
      </c>
    </row>
  </sheetData>
  <phoneticPr fontId="4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overview</vt:lpstr>
      <vt:lpstr>MCB</vt:lpstr>
      <vt:lpstr>Tris;BICINE</vt:lpstr>
      <vt:lpstr>Bistrispropane</vt:lpstr>
      <vt:lpstr>Cit_BTP</vt:lpstr>
      <vt:lpstr>Cit_PO4</vt:lpstr>
      <vt:lpstr>Cit_NaCit</vt:lpstr>
      <vt:lpstr>Malate-Imidazole</vt:lpstr>
      <vt:lpstr>Maleic Imidazole</vt:lpstr>
      <vt:lpstr>Maleic Trizma</vt:lpstr>
      <vt:lpstr>Malonate-Imidazole</vt:lpstr>
      <vt:lpstr>Malonic acid-sodium malonate</vt:lpstr>
      <vt:lpstr>Imidazole_MES_Monohydrate</vt:lpstr>
      <vt:lpstr>Sodium HEPES;MOPS</vt:lpstr>
      <vt:lpstr>KH2PO4_Na2HPO4</vt:lpstr>
      <vt:lpstr>Tacsimate 4-8</vt:lpstr>
      <vt:lpstr>Imidazole_MES_Monohydrate!Print_Area</vt:lpstr>
      <vt:lpstr>'Sodium HEPES;MOPS'!Print_Area</vt:lpstr>
      <vt:lpstr>'Tris;BICINE'!Print_Area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Newman, Janet (Manufacturing, Parkville)</dc:creator>
  <cp:lastModifiedBy>Marshall, Bevan (Manufacturing, Parkville)</cp:lastModifiedBy>
  <cp:lastPrinted>2007-09-10T03:18:05Z</cp:lastPrinted>
  <dcterms:created xsi:type="dcterms:W3CDTF">1996-10-14T23:33:28Z</dcterms:created>
  <dcterms:modified xsi:type="dcterms:W3CDTF">2018-10-08T05:30:01Z</dcterms:modified>
</cp:coreProperties>
</file>